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<sst xmlns="http://schemas.openxmlformats.org/spreadsheetml/2006/main" count="178" uniqueCount="99">
  <si>
    <t>-</t>
  </si>
  <si>
    <t xml:space="preserve">         Check</t>
  </si>
  <si>
    <t xml:space="preserve">      and equals   SS Trt = </t>
  </si>
  <si>
    <t xml:space="preserve">     Complete Factorial Arrangements can result in excessive numbers of treatments in these</t>
  </si>
  <si>
    <t xml:space="preserve">    A</t>
  </si>
  <si>
    <t xml:space="preserve">    AB</t>
  </si>
  <si>
    <t xml:space="preserve">    AC</t>
  </si>
  <si>
    <t xml:space="preserve">    B</t>
  </si>
  <si>
    <t xml:space="preserve">    BC</t>
  </si>
  <si>
    <t xml:space="preserve">    C</t>
  </si>
  <si>
    <t xml:space="preserve">    SS Total =</t>
  </si>
  <si>
    <t xml:space="preserve">   ABC</t>
  </si>
  <si>
    <t xml:space="preserve">   Here is the ANOV:</t>
  </si>
  <si>
    <t xml:space="preserve">  EFFECT</t>
  </si>
  <si>
    <t xml:space="preserve">  n = </t>
  </si>
  <si>
    <t xml:space="preserve">  SS Treatments =</t>
  </si>
  <si>
    <t xml:space="preserve">"complete" blocks. Fractional Factorials make use of incomplete blocks (see also Chapter </t>
  </si>
  <si>
    <t>*  The SS for individual Effects are calculated = SUM^2/(8*4), where SUM is the Effect Sum</t>
  </si>
  <si>
    <t>+</t>
  </si>
  <si>
    <t>1.     ARRANGEMENT OF TREATMENTS, AND A DATA SET</t>
  </si>
  <si>
    <t xml:space="preserve">11). Incomplete blocks have only a specified fraction (½, 1/3, etc.) of the entries. This results in the </t>
  </si>
  <si>
    <t>2.      COMPARISON COEFFICIENTS' TABLE</t>
  </si>
  <si>
    <t>2.58,3.84</t>
  </si>
  <si>
    <t>2.66,4.01</t>
  </si>
  <si>
    <t>3.      ANOV AS A COMPLETE FACTORIAL</t>
  </si>
  <si>
    <t>4.       ANOV AS A FRACTIONAL (CONFOUNDED) FACTORIAL</t>
  </si>
  <si>
    <t>4.32,8.02</t>
  </si>
  <si>
    <t>8d       FRACTIONAL FACTORIAL DESIGNS   ("CONFOUNDING")</t>
  </si>
  <si>
    <t>8d     (continued, Not on Hard Copy)</t>
  </si>
  <si>
    <t>A</t>
  </si>
  <si>
    <t>AB</t>
  </si>
  <si>
    <t>ABC</t>
  </si>
  <si>
    <t xml:space="preserve">ABC treatment is said to have been "completely confounded" with the 8 blocks. </t>
  </si>
  <si>
    <t>AC</t>
  </si>
  <si>
    <t xml:space="preserve">Analysis below uses the plus/minus table approach (+1 and -1) for a 2x2x2 factorial, with </t>
  </si>
  <si>
    <t>AVG</t>
  </si>
  <si>
    <t>B</t>
  </si>
  <si>
    <t>BC</t>
  </si>
  <si>
    <t>Blocks</t>
  </si>
  <si>
    <t>blocks divided into "Sets", having this arrangement:</t>
  </si>
  <si>
    <t>Breakdown of individual treatments is as above, with ABC now missing. By this arrangement, the</t>
  </si>
  <si>
    <t>By this time in the average statistics course, you may already be completely confounded by</t>
  </si>
  <si>
    <t>C</t>
  </si>
  <si>
    <t>can reduce greatly the experimental error and thus increase efficiency.</t>
  </si>
  <si>
    <t xml:space="preserve">Comments:   In a Split Plot design, the Main Effect (e.g., Treatment A here) is "completely </t>
  </si>
  <si>
    <t>confound the 3-way interaction (ABC) in one rep and each of the two-ways (AB, AC, BC) in other reps.</t>
  </si>
  <si>
    <t>confounded" with blocks. Fractional Factorials can also involve selective elimination of certain</t>
  </si>
  <si>
    <t>confounding of block variances with those of specific main effects or interaction terms. But, it</t>
  </si>
  <si>
    <t>df</t>
  </si>
  <si>
    <t>EFFECT</t>
  </si>
  <si>
    <t>effect by using Sets 1 and 2:</t>
  </si>
  <si>
    <t>Effects in column to the left, Treatment Sums in row on top, and Effect Sums to the right.</t>
  </si>
  <si>
    <t>Error</t>
  </si>
  <si>
    <t>F</t>
  </si>
  <si>
    <t>F.05,.01</t>
  </si>
  <si>
    <t>F05,01</t>
  </si>
  <si>
    <t>from plus/minus table above, 8 = SumSquares of the comparison coefficients, and 4 = no. of reps.</t>
  </si>
  <si>
    <t xml:space="preserve">Hi.  FRACTIONAL FACTORIALS of this type are really quite straightforward, but we used to </t>
  </si>
  <si>
    <t xml:space="preserve">Incomplete blocks were produced here of a 2x2x2 Fractional Factorial, with the reps or </t>
  </si>
  <si>
    <t xml:space="preserve">it can 'save the boss money'. </t>
  </si>
  <si>
    <t>ment</t>
  </si>
  <si>
    <t>MS</t>
  </si>
  <si>
    <t xml:space="preserve">Now, we must recognize that the factorial was laid out for complete confounding of the ABC </t>
  </si>
  <si>
    <t>O</t>
  </si>
  <si>
    <t xml:space="preserve">Of course, you need four reps; and this probably only results in partial confusion when done right. But </t>
  </si>
  <si>
    <t>Rep</t>
  </si>
  <si>
    <t>Set</t>
  </si>
  <si>
    <t>Set 1</t>
  </si>
  <si>
    <t>Set 1 (O+ab+ac+bc)</t>
  </si>
  <si>
    <t>Set 2</t>
  </si>
  <si>
    <t>Set 2 (a+b+c+abc)</t>
  </si>
  <si>
    <t xml:space="preserve">some of this stuff, even if authors of books seem to understand it. I hope you have not been </t>
  </si>
  <si>
    <t>Source</t>
  </si>
  <si>
    <t>SS</t>
  </si>
  <si>
    <t>SS Blocks (7 df) is now calculated using these 8 block sums, and equals:</t>
  </si>
  <si>
    <t>SS Reps =</t>
  </si>
  <si>
    <t>SS Treatments (6 df) is now for only the 7 treatments, ABC not included,</t>
  </si>
  <si>
    <t>SS*</t>
  </si>
  <si>
    <t>SUM</t>
  </si>
  <si>
    <t>Surface Designs (8g).</t>
  </si>
  <si>
    <t>teach them under the name "COMPLETE CONFOUNDING", and WOW did we have trouble!</t>
  </si>
  <si>
    <t>The result of this blocking is to confound the A x B x C interaction with the block (rep) effect.</t>
  </si>
  <si>
    <t xml:space="preserve">Things do get a little worse when only PARTIAL CONFOUNDING is used. For example, you can </t>
  </si>
  <si>
    <t>too confounded by this. Take solace in the fact that it confounds us too at times.</t>
  </si>
  <si>
    <t>Total</t>
  </si>
  <si>
    <t>Treat-</t>
  </si>
  <si>
    <t xml:space="preserve">treatment combinations, e.g., extremes. These are illustrated in my brief discussion of Response </t>
  </si>
  <si>
    <t>Treatments</t>
  </si>
  <si>
    <t>Treatments   0, ab, ac, bc</t>
  </si>
  <si>
    <t>Treatments   a, b, c, abc</t>
  </si>
  <si>
    <t>Trts</t>
  </si>
  <si>
    <t>ab</t>
  </si>
  <si>
    <t>ac</t>
  </si>
  <si>
    <t>bc</t>
  </si>
  <si>
    <t>a</t>
  </si>
  <si>
    <t>c</t>
  </si>
  <si>
    <t>abc</t>
  </si>
  <si>
    <t xml:space="preserve">    Data from Rep:</t>
  </si>
  <si>
    <t xml:space="preserve">   BLOCK SUMS for Reps: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</si>
</sst>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Comic Sans MS"/>
      <family val="0"/>
    </font>
    <font>
      <b/>
      <i/>
      <sz val="14"/>
      <color indexed="12"/>
      <name val="Arial"/>
      <family val="2"/>
    </font>
    <font>
      <b/>
      <sz val="12"/>
      <color indexed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</cellStyleXfs>
  <cellXfs count="57">
    <xf numFmtId="0" fontId="0" fillId="2" borderId="0" xfId="0" applyAlignment="1">
      <alignment/>
    </xf>
    <xf numFmtId="0" fontId="8" fillId="2" borderId="0" xfId="0" applyAlignment="1">
      <alignment/>
    </xf>
    <xf numFmtId="0" fontId="10" fillId="2" borderId="0" xfId="0" applyAlignment="1">
      <alignment/>
    </xf>
    <xf numFmtId="164" fontId="0" fillId="2" borderId="1" xfId="0" applyAlignment="1">
      <alignment/>
    </xf>
    <xf numFmtId="164" fontId="0" fillId="2" borderId="2" xfId="0" applyAlignment="1">
      <alignment/>
    </xf>
    <xf numFmtId="164" fontId="0" fillId="2" borderId="3" xfId="0" applyAlignment="1">
      <alignment/>
    </xf>
    <xf numFmtId="0" fontId="0" fillId="2" borderId="4" xfId="0" applyAlignment="1">
      <alignment/>
    </xf>
    <xf numFmtId="0" fontId="0" fillId="2" borderId="5" xfId="0" applyAlignment="1">
      <alignment/>
    </xf>
    <xf numFmtId="0" fontId="0" fillId="2" borderId="6" xfId="0" applyAlignment="1">
      <alignment/>
    </xf>
    <xf numFmtId="0" fontId="0" fillId="2" borderId="7" xfId="0" applyAlignment="1">
      <alignment/>
    </xf>
    <xf numFmtId="0" fontId="0" fillId="2" borderId="1" xfId="0" applyAlignment="1">
      <alignment/>
    </xf>
    <xf numFmtId="0" fontId="9" fillId="2" borderId="4" xfId="0" applyAlignment="1">
      <alignment/>
    </xf>
    <xf numFmtId="0" fontId="9" fillId="2" borderId="5" xfId="0" applyAlignment="1">
      <alignment/>
    </xf>
    <xf numFmtId="0" fontId="9" fillId="2" borderId="6" xfId="0" applyAlignment="1">
      <alignment/>
    </xf>
    <xf numFmtId="0" fontId="9" fillId="2" borderId="7" xfId="0" applyAlignment="1">
      <alignment/>
    </xf>
    <xf numFmtId="0" fontId="9" fillId="2" borderId="1" xfId="0" applyAlignment="1">
      <alignment/>
    </xf>
    <xf numFmtId="0" fontId="9" fillId="2" borderId="8" xfId="0" applyAlignment="1">
      <alignment/>
    </xf>
    <xf numFmtId="0" fontId="0" fillId="2" borderId="9" xfId="0" applyAlignment="1">
      <alignment/>
    </xf>
    <xf numFmtId="0" fontId="0" fillId="2" borderId="2" xfId="0" applyAlignment="1">
      <alignment/>
    </xf>
    <xf numFmtId="0" fontId="0" fillId="2" borderId="10" xfId="0" applyAlignment="1">
      <alignment/>
    </xf>
    <xf numFmtId="0" fontId="0" fillId="2" borderId="11" xfId="0" applyAlignment="1">
      <alignment/>
    </xf>
    <xf numFmtId="0" fontId="0" fillId="2" borderId="4" xfId="0" applyAlignment="1">
      <alignment horizontal="center"/>
    </xf>
    <xf numFmtId="0" fontId="0" fillId="2" borderId="9" xfId="0" applyAlignment="1">
      <alignment horizontal="center"/>
    </xf>
    <xf numFmtId="0" fontId="8" fillId="2" borderId="1" xfId="0" applyAlignment="1">
      <alignment horizontal="center"/>
    </xf>
    <xf numFmtId="0" fontId="9" fillId="2" borderId="3" xfId="0" applyAlignment="1">
      <alignment/>
    </xf>
    <xf numFmtId="0" fontId="0" fillId="2" borderId="0" xfId="0" applyAlignment="1">
      <alignment horizontal="center"/>
    </xf>
    <xf numFmtId="0" fontId="0" fillId="2" borderId="7" xfId="0" applyAlignment="1">
      <alignment horizontal="center"/>
    </xf>
    <xf numFmtId="0" fontId="0" fillId="2" borderId="8" xfId="0" applyAlignment="1">
      <alignment/>
    </xf>
    <xf numFmtId="0" fontId="9" fillId="2" borderId="9" xfId="0" applyAlignment="1">
      <alignment/>
    </xf>
    <xf numFmtId="0" fontId="9" fillId="2" borderId="0" xfId="0" applyAlignment="1">
      <alignment/>
    </xf>
    <xf numFmtId="0" fontId="9" fillId="2" borderId="6" xfId="0" applyAlignment="1">
      <alignment horizontal="center"/>
    </xf>
    <xf numFmtId="0" fontId="9" fillId="2" borderId="9" xfId="0" applyAlignment="1">
      <alignment horizontal="center"/>
    </xf>
    <xf numFmtId="0" fontId="9" fillId="2" borderId="5" xfId="0" applyAlignment="1">
      <alignment horizontal="center"/>
    </xf>
    <xf numFmtId="0" fontId="9" fillId="2" borderId="7" xfId="0" applyAlignment="1">
      <alignment horizontal="center"/>
    </xf>
    <xf numFmtId="2" fontId="0" fillId="2" borderId="0" xfId="0" applyAlignment="1">
      <alignment/>
    </xf>
    <xf numFmtId="0" fontId="9" fillId="2" borderId="10" xfId="0" applyAlignment="1">
      <alignment/>
    </xf>
    <xf numFmtId="0" fontId="9" fillId="2" borderId="11" xfId="0" applyAlignment="1">
      <alignment/>
    </xf>
    <xf numFmtId="0" fontId="0" fillId="2" borderId="12" xfId="0" applyAlignment="1">
      <alignment/>
    </xf>
    <xf numFmtId="0" fontId="0" fillId="2" borderId="13" xfId="0" applyAlignment="1">
      <alignment/>
    </xf>
    <xf numFmtId="0" fontId="9" fillId="2" borderId="14" xfId="0" applyAlignment="1">
      <alignment/>
    </xf>
    <xf numFmtId="0" fontId="9" fillId="2" borderId="12" xfId="0" applyAlignment="1">
      <alignment/>
    </xf>
    <xf numFmtId="0" fontId="9" fillId="2" borderId="2" xfId="0" applyAlignment="1">
      <alignment/>
    </xf>
    <xf numFmtId="0" fontId="11" fillId="2" borderId="0" xfId="0" applyFont="1" applyAlignment="1">
      <alignment/>
    </xf>
    <xf numFmtId="0" fontId="12" fillId="2" borderId="0" xfId="0" applyFont="1" applyAlignment="1">
      <alignment/>
    </xf>
    <xf numFmtId="0" fontId="8" fillId="2" borderId="2" xfId="0" applyFont="1" applyAlignment="1">
      <alignment horizontal="center"/>
    </xf>
    <xf numFmtId="0" fontId="9" fillId="2" borderId="6" xfId="0" applyFont="1" applyAlignment="1">
      <alignment/>
    </xf>
    <xf numFmtId="0" fontId="0" fillId="2" borderId="0" xfId="0" applyBorder="1" applyAlignment="1">
      <alignment/>
    </xf>
    <xf numFmtId="0" fontId="0" fillId="2" borderId="8" xfId="0" applyBorder="1" applyAlignment="1">
      <alignment/>
    </xf>
    <xf numFmtId="0" fontId="9" fillId="2" borderId="11" xfId="0" applyAlignment="1">
      <alignment horizontal="right"/>
    </xf>
    <xf numFmtId="0" fontId="13" fillId="2" borderId="11" xfId="0" applyFont="1" applyAlignment="1">
      <alignment/>
    </xf>
    <xf numFmtId="0" fontId="13" fillId="2" borderId="3" xfId="0" applyFont="1" applyAlignment="1">
      <alignment/>
    </xf>
    <xf numFmtId="0" fontId="14" fillId="2" borderId="0" xfId="0" applyFont="1" applyAlignment="1">
      <alignment/>
    </xf>
    <xf numFmtId="0" fontId="14" fillId="2" borderId="2" xfId="0" applyFont="1" applyAlignment="1">
      <alignment/>
    </xf>
    <xf numFmtId="0" fontId="14" fillId="2" borderId="7" xfId="0" applyFont="1" applyAlignment="1">
      <alignment/>
    </xf>
    <xf numFmtId="0" fontId="14" fillId="2" borderId="8" xfId="0" applyFont="1" applyAlignment="1">
      <alignment/>
    </xf>
    <xf numFmtId="0" fontId="13" fillId="2" borderId="11" xfId="0" applyFont="1" applyAlignment="1">
      <alignment horizontal="right"/>
    </xf>
    <xf numFmtId="0" fontId="10" fillId="2" borderId="0" xfId="0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workbookViewId="0" topLeftCell="A1">
      <selection activeCell="A1" sqref="A1"/>
    </sheetView>
  </sheetViews>
  <sheetFormatPr defaultColWidth="8.88671875" defaultRowHeight="15"/>
  <cols>
    <col min="1" max="6" width="5.3359375" style="0" customWidth="1"/>
    <col min="7" max="7" width="6.10546875" style="0" customWidth="1"/>
    <col min="8" max="8" width="5.88671875" style="0" customWidth="1"/>
    <col min="9" max="11" width="5.3359375" style="0" customWidth="1"/>
    <col min="12" max="12" width="5.10546875" style="0" customWidth="1"/>
    <col min="13" max="16384" width="5.3359375" style="0" customWidth="1"/>
  </cols>
  <sheetData>
    <row r="1" spans="1:25" ht="18.75">
      <c r="A1" s="42" t="s">
        <v>27</v>
      </c>
      <c r="Q1" s="1"/>
      <c r="R1" s="1"/>
      <c r="S1" s="1"/>
      <c r="T1" s="1"/>
      <c r="U1" s="1"/>
      <c r="V1" s="1"/>
      <c r="W1" s="1"/>
      <c r="X1" s="1"/>
      <c r="Y1" s="1"/>
    </row>
    <row r="2" spans="17:25" ht="15.75"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t="s">
        <v>3</v>
      </c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t="s">
        <v>16</v>
      </c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t="s">
        <v>20</v>
      </c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t="s">
        <v>47</v>
      </c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t="s">
        <v>43</v>
      </c>
      <c r="Q7" s="1"/>
      <c r="R7" s="1"/>
      <c r="S7" s="1"/>
      <c r="T7" s="1"/>
      <c r="U7" s="1"/>
      <c r="V7" s="1"/>
      <c r="W7" s="1"/>
      <c r="X7" s="1"/>
      <c r="Y7" s="1"/>
    </row>
    <row r="8" spans="17:25" ht="15.75"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43" t="s">
        <v>19</v>
      </c>
      <c r="Q9" s="1"/>
      <c r="R9" s="1"/>
      <c r="S9" s="1"/>
      <c r="T9" s="1"/>
      <c r="U9" s="1"/>
      <c r="V9" s="1"/>
      <c r="W9" s="1"/>
      <c r="X9" s="1"/>
      <c r="Y9" s="1"/>
    </row>
    <row r="11" ht="15">
      <c r="A11" t="s">
        <v>58</v>
      </c>
    </row>
    <row r="12" ht="15">
      <c r="A12" t="s">
        <v>39</v>
      </c>
    </row>
    <row r="13" spans="2:4" ht="15">
      <c r="B13" t="s">
        <v>67</v>
      </c>
      <c r="D13" t="s">
        <v>88</v>
      </c>
    </row>
    <row r="14" spans="2:4" ht="15">
      <c r="B14" t="s">
        <v>69</v>
      </c>
      <c r="D14" t="s">
        <v>89</v>
      </c>
    </row>
    <row r="15" ht="15">
      <c r="A15" t="s">
        <v>81</v>
      </c>
    </row>
    <row r="17" spans="4:11" ht="15">
      <c r="D17" s="11"/>
      <c r="E17" s="13" t="s">
        <v>85</v>
      </c>
      <c r="F17" s="45" t="s">
        <v>97</v>
      </c>
      <c r="G17" s="13"/>
      <c r="H17" s="13"/>
      <c r="I17" s="13"/>
      <c r="J17" s="11"/>
      <c r="K17" s="15"/>
    </row>
    <row r="18" spans="4:11" ht="15">
      <c r="D18" s="12" t="s">
        <v>66</v>
      </c>
      <c r="E18" s="14" t="s">
        <v>60</v>
      </c>
      <c r="F18" s="14">
        <v>1</v>
      </c>
      <c r="G18" s="14">
        <v>2</v>
      </c>
      <c r="H18" s="14">
        <v>3</v>
      </c>
      <c r="I18" s="14">
        <v>4</v>
      </c>
      <c r="J18" s="12" t="s">
        <v>78</v>
      </c>
      <c r="K18" s="16" t="s">
        <v>35</v>
      </c>
    </row>
    <row r="19" spans="4:11" ht="15.75">
      <c r="D19" s="21">
        <v>1</v>
      </c>
      <c r="E19" s="23" t="s">
        <v>63</v>
      </c>
      <c r="F19" s="8">
        <v>31</v>
      </c>
      <c r="G19" s="8">
        <v>30</v>
      </c>
      <c r="H19" s="8">
        <v>28</v>
      </c>
      <c r="I19" s="8">
        <v>36</v>
      </c>
      <c r="J19" s="6">
        <f aca="true" t="shared" si="0" ref="J19:J26">SUM(F19:I19)</f>
        <v>125</v>
      </c>
      <c r="K19" s="3">
        <f aca="true" t="shared" si="1" ref="K19:K26">AVERAGE(F19:I19)</f>
        <v>31.25</v>
      </c>
    </row>
    <row r="20" spans="4:11" ht="15.75">
      <c r="D20" s="22">
        <v>1</v>
      </c>
      <c r="E20" s="44" t="s">
        <v>91</v>
      </c>
      <c r="F20">
        <v>43</v>
      </c>
      <c r="G20">
        <v>41</v>
      </c>
      <c r="H20">
        <v>45</v>
      </c>
      <c r="I20">
        <v>44</v>
      </c>
      <c r="J20" s="17">
        <f t="shared" si="0"/>
        <v>173</v>
      </c>
      <c r="K20" s="4">
        <f t="shared" si="1"/>
        <v>43.25</v>
      </c>
    </row>
    <row r="21" spans="4:11" ht="15.75">
      <c r="D21" s="22">
        <v>1</v>
      </c>
      <c r="E21" s="44" t="s">
        <v>92</v>
      </c>
      <c r="F21">
        <v>46</v>
      </c>
      <c r="G21">
        <v>42</v>
      </c>
      <c r="H21">
        <v>47</v>
      </c>
      <c r="I21">
        <v>44</v>
      </c>
      <c r="J21" s="17">
        <f t="shared" si="0"/>
        <v>179</v>
      </c>
      <c r="K21" s="4">
        <f t="shared" si="1"/>
        <v>44.75</v>
      </c>
    </row>
    <row r="22" spans="4:11" ht="15.75">
      <c r="D22" s="22">
        <v>1</v>
      </c>
      <c r="E22" s="44" t="s">
        <v>93</v>
      </c>
      <c r="F22">
        <v>47</v>
      </c>
      <c r="G22">
        <v>48</v>
      </c>
      <c r="H22">
        <v>44</v>
      </c>
      <c r="I22">
        <v>47</v>
      </c>
      <c r="J22" s="17">
        <f t="shared" si="0"/>
        <v>186</v>
      </c>
      <c r="K22" s="4">
        <f t="shared" si="1"/>
        <v>46.5</v>
      </c>
    </row>
    <row r="23" spans="4:11" ht="15.75">
      <c r="D23" s="22">
        <v>2</v>
      </c>
      <c r="E23" s="44" t="s">
        <v>94</v>
      </c>
      <c r="F23">
        <v>46</v>
      </c>
      <c r="G23">
        <v>38</v>
      </c>
      <c r="H23">
        <v>41</v>
      </c>
      <c r="I23">
        <v>40</v>
      </c>
      <c r="J23" s="17">
        <f t="shared" si="0"/>
        <v>165</v>
      </c>
      <c r="K23" s="4">
        <f t="shared" si="1"/>
        <v>41.25</v>
      </c>
    </row>
    <row r="24" spans="4:11" ht="15.75">
      <c r="D24" s="22">
        <v>2</v>
      </c>
      <c r="E24" s="44" t="s">
        <v>93</v>
      </c>
      <c r="F24">
        <v>52</v>
      </c>
      <c r="G24">
        <v>49</v>
      </c>
      <c r="H24">
        <v>48</v>
      </c>
      <c r="I24">
        <v>47</v>
      </c>
      <c r="J24" s="17">
        <f t="shared" si="0"/>
        <v>196</v>
      </c>
      <c r="K24" s="4">
        <f t="shared" si="1"/>
        <v>49</v>
      </c>
    </row>
    <row r="25" spans="4:11" ht="15.75">
      <c r="D25" s="22">
        <v>2</v>
      </c>
      <c r="E25" s="44" t="s">
        <v>95</v>
      </c>
      <c r="F25">
        <v>49</v>
      </c>
      <c r="G25">
        <v>45</v>
      </c>
      <c r="H25">
        <v>48</v>
      </c>
      <c r="I25">
        <v>44</v>
      </c>
      <c r="J25" s="17">
        <f t="shared" si="0"/>
        <v>186</v>
      </c>
      <c r="K25" s="4">
        <f t="shared" si="1"/>
        <v>46.5</v>
      </c>
    </row>
    <row r="26" spans="4:11" ht="15.75">
      <c r="D26" s="22">
        <v>2</v>
      </c>
      <c r="E26" s="44" t="s">
        <v>96</v>
      </c>
      <c r="F26">
        <v>49</v>
      </c>
      <c r="G26">
        <v>47</v>
      </c>
      <c r="H26">
        <v>42</v>
      </c>
      <c r="I26">
        <v>46</v>
      </c>
      <c r="J26" s="17">
        <f t="shared" si="0"/>
        <v>184</v>
      </c>
      <c r="K26" s="4">
        <f t="shared" si="1"/>
        <v>46</v>
      </c>
    </row>
    <row r="27" spans="4:11" ht="15">
      <c r="D27" s="19"/>
      <c r="E27" s="24" t="s">
        <v>78</v>
      </c>
      <c r="F27" s="20">
        <f>SUM(F19:F26)</f>
        <v>363</v>
      </c>
      <c r="G27" s="20">
        <f>SUM(G19:G26)</f>
        <v>340</v>
      </c>
      <c r="H27" s="20">
        <f>SUM(H19:H26)</f>
        <v>343</v>
      </c>
      <c r="I27" s="20">
        <f>SUM(I19:I26)</f>
        <v>348</v>
      </c>
      <c r="J27" s="19">
        <f>SUM(J19:J26)</f>
        <v>1394</v>
      </c>
      <c r="K27" s="5">
        <f>AVERAGE(K19:K26)</f>
        <v>43.5625</v>
      </c>
    </row>
    <row r="29" spans="2:9" ht="15">
      <c r="B29" t="s">
        <v>14</v>
      </c>
      <c r="D29">
        <f>COUNTA(F19:I26)</f>
        <v>32</v>
      </c>
      <c r="F29" t="s">
        <v>10</v>
      </c>
      <c r="I29">
        <f>VARP(F19:I26)*D29</f>
        <v>1003.875</v>
      </c>
    </row>
    <row r="30" spans="2:9" ht="15">
      <c r="B30" t="s">
        <v>75</v>
      </c>
      <c r="D30">
        <f>VARP(F27:I27)/8*4</f>
        <v>39.125</v>
      </c>
      <c r="F30" t="s">
        <v>15</v>
      </c>
      <c r="I30">
        <f>VARP(J19:J26)/4*8</f>
        <v>844.875</v>
      </c>
    </row>
    <row r="32" ht="15.75">
      <c r="A32" s="43" t="s">
        <v>21</v>
      </c>
    </row>
    <row r="34" ht="15">
      <c r="A34" t="s">
        <v>34</v>
      </c>
    </row>
    <row r="35" ht="15">
      <c r="A35" t="s">
        <v>51</v>
      </c>
    </row>
    <row r="37" spans="2:13" ht="15">
      <c r="B37" s="11"/>
      <c r="C37" s="13" t="s">
        <v>1</v>
      </c>
      <c r="D37" s="30"/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 t="s">
        <v>0</v>
      </c>
      <c r="K37" s="30" t="s">
        <v>0</v>
      </c>
      <c r="L37" s="11" t="s">
        <v>13</v>
      </c>
      <c r="M37" s="15"/>
    </row>
    <row r="38" spans="2:13" ht="15">
      <c r="B38" s="12" t="s">
        <v>49</v>
      </c>
      <c r="C38" s="14"/>
      <c r="D38" s="33">
        <v>125</v>
      </c>
      <c r="E38" s="33">
        <f>J23</f>
        <v>165</v>
      </c>
      <c r="F38" s="33">
        <f>J24</f>
        <v>196</v>
      </c>
      <c r="G38" s="33">
        <f>J20</f>
        <v>173</v>
      </c>
      <c r="H38" s="33">
        <f>J25</f>
        <v>186</v>
      </c>
      <c r="I38" s="33">
        <f>J21</f>
        <v>179</v>
      </c>
      <c r="J38" s="33">
        <f>J22</f>
        <v>186</v>
      </c>
      <c r="K38" s="33">
        <f>J26</f>
        <v>184</v>
      </c>
      <c r="L38" s="12" t="s">
        <v>78</v>
      </c>
      <c r="M38" s="16" t="s">
        <v>77</v>
      </c>
    </row>
    <row r="39" spans="2:13" ht="15">
      <c r="B39" s="31" t="s">
        <v>29</v>
      </c>
      <c r="C39" s="29"/>
      <c r="D39" s="25" t="s">
        <v>0</v>
      </c>
      <c r="E39" s="25" t="s">
        <v>18</v>
      </c>
      <c r="F39" s="25" t="s">
        <v>0</v>
      </c>
      <c r="G39" s="25" t="s">
        <v>18</v>
      </c>
      <c r="H39" s="25" t="s">
        <v>0</v>
      </c>
      <c r="I39" s="25" t="s">
        <v>18</v>
      </c>
      <c r="J39" s="25" t="s">
        <v>0</v>
      </c>
      <c r="K39" s="25" t="s">
        <v>18</v>
      </c>
      <c r="L39" s="17">
        <f>-D38+E38-F38+G38-H38+I38-J38+K38</f>
        <v>8</v>
      </c>
      <c r="M39" s="18">
        <f aca="true" t="shared" si="2" ref="M39:M45">L39^2/32</f>
        <v>2</v>
      </c>
    </row>
    <row r="40" spans="2:13" ht="15">
      <c r="B40" s="31" t="s">
        <v>36</v>
      </c>
      <c r="C40" s="29"/>
      <c r="D40" s="25" t="s">
        <v>0</v>
      </c>
      <c r="E40" s="25" t="s">
        <v>0</v>
      </c>
      <c r="F40" s="25" t="s">
        <v>18</v>
      </c>
      <c r="G40" s="25" t="s">
        <v>18</v>
      </c>
      <c r="H40" s="25" t="s">
        <v>0</v>
      </c>
      <c r="I40" s="25" t="s">
        <v>0</v>
      </c>
      <c r="J40" s="25" t="s">
        <v>18</v>
      </c>
      <c r="K40" s="25" t="s">
        <v>18</v>
      </c>
      <c r="L40" s="17">
        <f>-D38-E38+F38+G38-H38-I38+J38+K38</f>
        <v>84</v>
      </c>
      <c r="M40" s="18">
        <f t="shared" si="2"/>
        <v>220.5</v>
      </c>
    </row>
    <row r="41" spans="2:13" ht="15">
      <c r="B41" s="31" t="s">
        <v>42</v>
      </c>
      <c r="C41" s="29"/>
      <c r="D41" s="25" t="s">
        <v>0</v>
      </c>
      <c r="E41" s="25" t="s">
        <v>0</v>
      </c>
      <c r="F41" s="25" t="s">
        <v>0</v>
      </c>
      <c r="G41" s="25" t="s">
        <v>0</v>
      </c>
      <c r="H41" s="25" t="s">
        <v>18</v>
      </c>
      <c r="I41" s="25" t="s">
        <v>18</v>
      </c>
      <c r="J41" s="25" t="s">
        <v>18</v>
      </c>
      <c r="K41" s="25" t="s">
        <v>18</v>
      </c>
      <c r="L41" s="17">
        <f>-D38-E38-F38-G38+H38+I38+J38+K38</f>
        <v>76</v>
      </c>
      <c r="M41" s="18">
        <f t="shared" si="2"/>
        <v>180.5</v>
      </c>
    </row>
    <row r="42" spans="2:13" ht="15">
      <c r="B42" s="31" t="s">
        <v>30</v>
      </c>
      <c r="C42" s="29"/>
      <c r="D42" s="25" t="s">
        <v>18</v>
      </c>
      <c r="E42" s="25" t="s">
        <v>0</v>
      </c>
      <c r="F42" s="25" t="s">
        <v>0</v>
      </c>
      <c r="G42" s="25" t="s">
        <v>18</v>
      </c>
      <c r="H42" s="25" t="s">
        <v>18</v>
      </c>
      <c r="I42" s="25" t="s">
        <v>0</v>
      </c>
      <c r="J42" s="25" t="s">
        <v>0</v>
      </c>
      <c r="K42" s="25" t="s">
        <v>18</v>
      </c>
      <c r="L42" s="17">
        <f>D38-E38-F38+G38+H38-I38-J38+K38</f>
        <v>-58</v>
      </c>
      <c r="M42" s="18">
        <f t="shared" si="2"/>
        <v>105.125</v>
      </c>
    </row>
    <row r="43" spans="2:13" ht="15">
      <c r="B43" s="31" t="s">
        <v>33</v>
      </c>
      <c r="C43" s="29"/>
      <c r="D43" s="25" t="s">
        <v>18</v>
      </c>
      <c r="E43" s="25" t="s">
        <v>0</v>
      </c>
      <c r="F43" s="25" t="s">
        <v>18</v>
      </c>
      <c r="G43" s="25" t="s">
        <v>0</v>
      </c>
      <c r="H43" s="25" t="s">
        <v>0</v>
      </c>
      <c r="I43" s="25" t="s">
        <v>18</v>
      </c>
      <c r="J43" s="25" t="s">
        <v>0</v>
      </c>
      <c r="K43" s="25" t="s">
        <v>18</v>
      </c>
      <c r="L43" s="17">
        <f>D38-E38+F38-G38-H38+I38-J38+K38</f>
        <v>-26</v>
      </c>
      <c r="M43" s="18">
        <f t="shared" si="2"/>
        <v>21.125</v>
      </c>
    </row>
    <row r="44" spans="2:13" ht="15">
      <c r="B44" s="31" t="s">
        <v>37</v>
      </c>
      <c r="C44" s="29"/>
      <c r="D44" s="25" t="s">
        <v>18</v>
      </c>
      <c r="E44" s="25" t="s">
        <v>18</v>
      </c>
      <c r="F44" s="25" t="s">
        <v>0</v>
      </c>
      <c r="G44" s="25" t="s">
        <v>0</v>
      </c>
      <c r="H44" s="25" t="s">
        <v>0</v>
      </c>
      <c r="I44" s="25" t="s">
        <v>0</v>
      </c>
      <c r="J44" s="25" t="s">
        <v>18</v>
      </c>
      <c r="K44" s="25" t="s">
        <v>18</v>
      </c>
      <c r="L44" s="17">
        <f>D38+E38-F38-G38-H38-I38+J38+K38</f>
        <v>-74</v>
      </c>
      <c r="M44" s="18">
        <f t="shared" si="2"/>
        <v>171.125</v>
      </c>
    </row>
    <row r="45" spans="2:13" ht="15">
      <c r="B45" s="32" t="s">
        <v>31</v>
      </c>
      <c r="C45" s="14"/>
      <c r="D45" s="26" t="s">
        <v>0</v>
      </c>
      <c r="E45" s="26" t="s">
        <v>18</v>
      </c>
      <c r="F45" s="26" t="s">
        <v>18</v>
      </c>
      <c r="G45" s="26" t="s">
        <v>0</v>
      </c>
      <c r="H45" s="26" t="s">
        <v>18</v>
      </c>
      <c r="I45" s="26" t="s">
        <v>0</v>
      </c>
      <c r="J45" s="26" t="s">
        <v>0</v>
      </c>
      <c r="K45" s="26" t="s">
        <v>18</v>
      </c>
      <c r="L45" s="7">
        <f>-D38+E38+F38-G38+H38-I38-J38+K38</f>
        <v>68</v>
      </c>
      <c r="M45" s="47">
        <f t="shared" si="2"/>
        <v>144.5</v>
      </c>
    </row>
    <row r="46" ht="15">
      <c r="M46" s="46"/>
    </row>
    <row r="47" ht="15">
      <c r="A47" t="s">
        <v>17</v>
      </c>
    </row>
    <row r="48" ht="15">
      <c r="A48" t="s">
        <v>56</v>
      </c>
    </row>
    <row r="50" ht="15.75">
      <c r="A50" s="43" t="s">
        <v>24</v>
      </c>
    </row>
    <row r="52" spans="2:9" ht="15">
      <c r="B52" s="35" t="s">
        <v>72</v>
      </c>
      <c r="C52" s="36"/>
      <c r="D52" s="48" t="s">
        <v>48</v>
      </c>
      <c r="E52" s="48" t="s">
        <v>73</v>
      </c>
      <c r="F52" s="48" t="s">
        <v>61</v>
      </c>
      <c r="G52" s="48" t="s">
        <v>53</v>
      </c>
      <c r="H52" s="49" t="s">
        <v>54</v>
      </c>
      <c r="I52" s="50"/>
    </row>
    <row r="53" spans="2:9" ht="15">
      <c r="B53" s="28" t="s">
        <v>84</v>
      </c>
      <c r="C53" s="29"/>
      <c r="D53">
        <f>D29-1</f>
        <v>31</v>
      </c>
      <c r="E53">
        <f>I29</f>
        <v>1003.875</v>
      </c>
      <c r="H53" s="51"/>
      <c r="I53" s="52"/>
    </row>
    <row r="54" spans="2:9" ht="15">
      <c r="B54" s="28" t="s">
        <v>65</v>
      </c>
      <c r="C54" s="29"/>
      <c r="D54">
        <v>3</v>
      </c>
      <c r="E54">
        <f>D30</f>
        <v>39.125</v>
      </c>
      <c r="F54">
        <f aca="true" t="shared" si="3" ref="F54:F63">E54/D54</f>
        <v>13.041666666666666</v>
      </c>
      <c r="G54" s="34">
        <f aca="true" t="shared" si="4" ref="G54:G62">F54/$F$63</f>
        <v>2.2846715328467155</v>
      </c>
      <c r="H54" s="51"/>
      <c r="I54" s="52"/>
    </row>
    <row r="55" spans="2:9" ht="15">
      <c r="B55" s="28" t="s">
        <v>87</v>
      </c>
      <c r="C55" s="29"/>
      <c r="D55">
        <v>7</v>
      </c>
      <c r="E55">
        <f>I30</f>
        <v>844.875</v>
      </c>
      <c r="F55">
        <f t="shared" si="3"/>
        <v>120.69642857142857</v>
      </c>
      <c r="G55" s="34">
        <f t="shared" si="4"/>
        <v>21.143899895724715</v>
      </c>
      <c r="H55" s="51" t="s">
        <v>22</v>
      </c>
      <c r="I55" s="52"/>
    </row>
    <row r="56" spans="2:9" ht="15">
      <c r="B56" s="28" t="s">
        <v>4</v>
      </c>
      <c r="C56" s="29"/>
      <c r="D56">
        <v>1</v>
      </c>
      <c r="E56">
        <f aca="true" t="shared" si="5" ref="E56:E62">L39^2/32</f>
        <v>2</v>
      </c>
      <c r="F56">
        <f t="shared" si="3"/>
        <v>2</v>
      </c>
      <c r="G56" s="34">
        <f t="shared" si="4"/>
        <v>0.35036496350364965</v>
      </c>
      <c r="H56" s="51" t="s">
        <v>26</v>
      </c>
      <c r="I56" s="52"/>
    </row>
    <row r="57" spans="2:9" ht="15">
      <c r="B57" s="28" t="s">
        <v>7</v>
      </c>
      <c r="C57" s="29"/>
      <c r="D57">
        <v>1</v>
      </c>
      <c r="E57">
        <f t="shared" si="5"/>
        <v>220.5</v>
      </c>
      <c r="F57">
        <f t="shared" si="3"/>
        <v>220.5</v>
      </c>
      <c r="G57" s="34">
        <f t="shared" si="4"/>
        <v>38.627737226277375</v>
      </c>
      <c r="H57" s="51" t="s">
        <v>26</v>
      </c>
      <c r="I57" s="52"/>
    </row>
    <row r="58" spans="2:9" ht="15">
      <c r="B58" s="28" t="s">
        <v>9</v>
      </c>
      <c r="C58" s="29"/>
      <c r="D58">
        <v>1</v>
      </c>
      <c r="E58">
        <f t="shared" si="5"/>
        <v>180.5</v>
      </c>
      <c r="F58">
        <f t="shared" si="3"/>
        <v>180.5</v>
      </c>
      <c r="G58" s="34">
        <f t="shared" si="4"/>
        <v>31.62043795620438</v>
      </c>
      <c r="H58" s="51" t="s">
        <v>26</v>
      </c>
      <c r="I58" s="52"/>
    </row>
    <row r="59" spans="2:9" ht="15">
      <c r="B59" s="28" t="s">
        <v>5</v>
      </c>
      <c r="C59" s="29"/>
      <c r="D59">
        <v>1</v>
      </c>
      <c r="E59">
        <f t="shared" si="5"/>
        <v>105.125</v>
      </c>
      <c r="F59">
        <f t="shared" si="3"/>
        <v>105.125</v>
      </c>
      <c r="G59" s="34">
        <f t="shared" si="4"/>
        <v>18.416058394160586</v>
      </c>
      <c r="H59" s="51" t="s">
        <v>26</v>
      </c>
      <c r="I59" s="52"/>
    </row>
    <row r="60" spans="2:9" ht="15">
      <c r="B60" s="28" t="s">
        <v>6</v>
      </c>
      <c r="C60" s="29"/>
      <c r="D60">
        <v>1</v>
      </c>
      <c r="E60">
        <f t="shared" si="5"/>
        <v>21.125</v>
      </c>
      <c r="F60">
        <f t="shared" si="3"/>
        <v>21.125</v>
      </c>
      <c r="G60" s="34">
        <f t="shared" si="4"/>
        <v>3.7007299270072993</v>
      </c>
      <c r="H60" s="51" t="s">
        <v>26</v>
      </c>
      <c r="I60" s="52"/>
    </row>
    <row r="61" spans="2:9" ht="15">
      <c r="B61" s="28" t="s">
        <v>8</v>
      </c>
      <c r="C61" s="29"/>
      <c r="D61">
        <v>1</v>
      </c>
      <c r="E61">
        <f t="shared" si="5"/>
        <v>171.125</v>
      </c>
      <c r="F61">
        <f t="shared" si="3"/>
        <v>171.125</v>
      </c>
      <c r="G61" s="34">
        <f t="shared" si="4"/>
        <v>29.978102189781023</v>
      </c>
      <c r="H61" s="51" t="s">
        <v>26</v>
      </c>
      <c r="I61" s="52"/>
    </row>
    <row r="62" spans="2:9" ht="15">
      <c r="B62" s="28" t="s">
        <v>11</v>
      </c>
      <c r="C62" s="29"/>
      <c r="D62">
        <v>1</v>
      </c>
      <c r="E62">
        <f t="shared" si="5"/>
        <v>144.5</v>
      </c>
      <c r="F62">
        <f t="shared" si="3"/>
        <v>144.5</v>
      </c>
      <c r="G62" s="34">
        <f t="shared" si="4"/>
        <v>25.313868613138688</v>
      </c>
      <c r="H62" s="51" t="s">
        <v>26</v>
      </c>
      <c r="I62" s="52"/>
    </row>
    <row r="63" spans="2:9" ht="15">
      <c r="B63" s="12" t="s">
        <v>52</v>
      </c>
      <c r="C63" s="14"/>
      <c r="D63" s="9">
        <f>D53-D54-D55</f>
        <v>21</v>
      </c>
      <c r="E63" s="9">
        <f>E53-E54-E55</f>
        <v>119.875</v>
      </c>
      <c r="F63" s="9">
        <f t="shared" si="3"/>
        <v>5.708333333333333</v>
      </c>
      <c r="G63" s="9"/>
      <c r="H63" s="53"/>
      <c r="I63" s="54"/>
    </row>
    <row r="65" ht="15.75">
      <c r="A65" s="43" t="s">
        <v>25</v>
      </c>
    </row>
    <row r="67" ht="15">
      <c r="A67" t="s">
        <v>62</v>
      </c>
    </row>
    <row r="68" ht="15">
      <c r="A68" t="s">
        <v>50</v>
      </c>
    </row>
    <row r="69" spans="3:10" ht="15">
      <c r="C69" s="6"/>
      <c r="D69" s="8"/>
      <c r="E69" s="10"/>
      <c r="F69" s="45" t="s">
        <v>98</v>
      </c>
      <c r="G69" s="13"/>
      <c r="H69" s="13"/>
      <c r="I69" s="13"/>
      <c r="J69" s="39"/>
    </row>
    <row r="70" spans="3:10" ht="15">
      <c r="C70" s="7"/>
      <c r="D70" s="9"/>
      <c r="E70" s="27"/>
      <c r="F70" s="14">
        <v>1</v>
      </c>
      <c r="G70" s="14">
        <v>2</v>
      </c>
      <c r="H70" s="14">
        <v>3</v>
      </c>
      <c r="I70" s="14">
        <v>4</v>
      </c>
      <c r="J70" s="40" t="s">
        <v>78</v>
      </c>
    </row>
    <row r="71" spans="3:10" ht="15">
      <c r="C71" s="17" t="s">
        <v>68</v>
      </c>
      <c r="E71" s="18"/>
      <c r="F71">
        <f>SUM(F19:F22)</f>
        <v>167</v>
      </c>
      <c r="G71">
        <f>SUM(G19:G22)</f>
        <v>161</v>
      </c>
      <c r="H71">
        <f>SUM(H19:H22)</f>
        <v>164</v>
      </c>
      <c r="I71">
        <f>SUM(I19:I22)</f>
        <v>171</v>
      </c>
      <c r="J71" s="38">
        <f>SUM(F71:I71)</f>
        <v>663</v>
      </c>
    </row>
    <row r="72" spans="3:10" ht="15">
      <c r="C72" s="7" t="s">
        <v>70</v>
      </c>
      <c r="D72" s="9"/>
      <c r="E72" s="27"/>
      <c r="F72" s="9">
        <f>SUM(F23:F26)</f>
        <v>196</v>
      </c>
      <c r="G72" s="9">
        <f>SUM(G23:G26)</f>
        <v>179</v>
      </c>
      <c r="H72" s="9">
        <f>SUM(H23:H26)</f>
        <v>179</v>
      </c>
      <c r="I72" s="9">
        <f>SUM(I23:I26)</f>
        <v>177</v>
      </c>
      <c r="J72" s="37">
        <f>SUM(F72:I72)</f>
        <v>731</v>
      </c>
    </row>
    <row r="74" spans="1:12" ht="15.75">
      <c r="A74" t="s">
        <v>74</v>
      </c>
      <c r="L74" s="1">
        <f>VARP(F71:I72)/4*8</f>
        <v>217.375</v>
      </c>
    </row>
    <row r="76" ht="15">
      <c r="A76" t="s">
        <v>76</v>
      </c>
    </row>
    <row r="77" spans="1:6" ht="15">
      <c r="A77" t="s">
        <v>2</v>
      </c>
      <c r="E77">
        <f>SUM(E56:E61)</f>
        <v>700.375</v>
      </c>
      <c r="F77" t="s">
        <v>12</v>
      </c>
    </row>
    <row r="79" spans="3:10" ht="15">
      <c r="C79" s="35" t="s">
        <v>72</v>
      </c>
      <c r="D79" s="24"/>
      <c r="E79" s="48" t="s">
        <v>48</v>
      </c>
      <c r="F79" s="48" t="s">
        <v>73</v>
      </c>
      <c r="G79" s="48" t="s">
        <v>61</v>
      </c>
      <c r="H79" s="48" t="s">
        <v>53</v>
      </c>
      <c r="I79" s="55" t="s">
        <v>55</v>
      </c>
      <c r="J79" s="24"/>
    </row>
    <row r="80" spans="3:10" ht="15">
      <c r="C80" s="28" t="s">
        <v>84</v>
      </c>
      <c r="D80" s="41"/>
      <c r="E80">
        <f>D29-1</f>
        <v>31</v>
      </c>
      <c r="F80">
        <f>I29</f>
        <v>1003.875</v>
      </c>
      <c r="I80" s="51"/>
      <c r="J80" s="18"/>
    </row>
    <row r="81" spans="3:10" ht="15">
      <c r="C81" s="28" t="s">
        <v>38</v>
      </c>
      <c r="D81" s="41"/>
      <c r="E81">
        <v>7</v>
      </c>
      <c r="F81">
        <f>L74</f>
        <v>217.375</v>
      </c>
      <c r="G81">
        <f>F81/E81</f>
        <v>31.053571428571427</v>
      </c>
      <c r="H81" s="34">
        <f>G81/$G$83</f>
        <v>6.490151358075886</v>
      </c>
      <c r="I81" s="51" t="s">
        <v>22</v>
      </c>
      <c r="J81" s="18"/>
    </row>
    <row r="82" spans="3:10" ht="15">
      <c r="C82" s="28" t="s">
        <v>90</v>
      </c>
      <c r="D82" s="41"/>
      <c r="E82">
        <v>6</v>
      </c>
      <c r="F82">
        <f>E77</f>
        <v>700.375</v>
      </c>
      <c r="G82">
        <f>F82/E82</f>
        <v>116.72916666666667</v>
      </c>
      <c r="H82" s="34">
        <f>G82/$G$83</f>
        <v>24.39622641509434</v>
      </c>
      <c r="I82" s="51" t="s">
        <v>23</v>
      </c>
      <c r="J82" s="18"/>
    </row>
    <row r="83" spans="3:10" ht="15">
      <c r="C83" s="12" t="s">
        <v>52</v>
      </c>
      <c r="D83" s="16"/>
      <c r="E83" s="9">
        <f>E80-E81-E82</f>
        <v>18</v>
      </c>
      <c r="F83" s="9">
        <f>F80-F81-F82</f>
        <v>86.125</v>
      </c>
      <c r="G83" s="9">
        <f>F83/E83</f>
        <v>4.784722222222222</v>
      </c>
      <c r="H83" s="9"/>
      <c r="I83" s="9"/>
      <c r="J83" s="27"/>
    </row>
    <row r="85" ht="15">
      <c r="A85" t="s">
        <v>40</v>
      </c>
    </row>
    <row r="86" ht="15">
      <c r="A86" t="s">
        <v>32</v>
      </c>
    </row>
    <row r="88" ht="17.25">
      <c r="A88" s="56" t="s">
        <v>44</v>
      </c>
    </row>
    <row r="89" ht="17.25">
      <c r="A89" s="56" t="s">
        <v>46</v>
      </c>
    </row>
    <row r="90" ht="17.25">
      <c r="A90" s="56" t="s">
        <v>86</v>
      </c>
    </row>
    <row r="91" ht="17.25">
      <c r="A91" s="56" t="s">
        <v>79</v>
      </c>
    </row>
    <row r="93" ht="17.25">
      <c r="A93" s="2" t="s">
        <v>82</v>
      </c>
    </row>
    <row r="94" ht="17.25">
      <c r="A94" s="2" t="s">
        <v>45</v>
      </c>
    </row>
    <row r="95" ht="17.25">
      <c r="A95" s="2" t="s">
        <v>64</v>
      </c>
    </row>
    <row r="96" ht="17.25">
      <c r="A96" s="2" t="s">
        <v>59</v>
      </c>
    </row>
    <row r="100" ht="15">
      <c r="A100" t="s">
        <v>28</v>
      </c>
    </row>
    <row r="102" spans="1:2" ht="15.75">
      <c r="A102" s="1" t="s">
        <v>57</v>
      </c>
      <c r="B102" s="1"/>
    </row>
    <row r="103" spans="1:2" ht="15.75">
      <c r="A103" s="1" t="s">
        <v>80</v>
      </c>
      <c r="B103" s="1"/>
    </row>
    <row r="104" spans="1:2" ht="15.75">
      <c r="A104" s="1" t="s">
        <v>41</v>
      </c>
      <c r="B104" s="1"/>
    </row>
    <row r="105" spans="1:2" ht="15.75">
      <c r="A105" s="1" t="s">
        <v>71</v>
      </c>
      <c r="B105" s="1"/>
    </row>
    <row r="106" spans="1:2" ht="15.75">
      <c r="A106" s="1" t="s">
        <v>83</v>
      </c>
      <c r="B106" s="1"/>
    </row>
    <row r="107" spans="1:2" ht="15.75">
      <c r="A107" s="1"/>
      <c r="B107" s="1"/>
    </row>
    <row r="108" ht="15.75">
      <c r="B108" s="1"/>
    </row>
    <row r="109" ht="15.75">
      <c r="B109" s="1"/>
    </row>
    <row r="110" ht="15.75">
      <c r="B1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L. Brewbaker</cp:lastModifiedBy>
  <dcterms:modified xsi:type="dcterms:W3CDTF">2003-06-20T22:33:10Z</dcterms:modified>
  <cp:category/>
  <cp:version/>
  <cp:contentType/>
  <cp:contentStatus/>
</cp:coreProperties>
</file>