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90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<sst xmlns="http://schemas.openxmlformats.org/spreadsheetml/2006/main" count="112" uniqueCount="94">
  <si>
    <t xml:space="preserve">   Two varieties of clover are planted in seven reps, and five cows are put on each of the</t>
  </si>
  <si>
    <t xml:space="preserve">  and total variance thus</t>
  </si>
  <si>
    <t xml:space="preserve">  CV (%) =</t>
  </si>
  <si>
    <t xml:space="preserve">  equals</t>
  </si>
  <si>
    <t xml:space="preserve">  Five cows are milked for seven days and two samples are tested for butterfat daily.</t>
  </si>
  <si>
    <t xml:space="preserve">  LSD (.05) = </t>
  </si>
  <si>
    <t xml:space="preserve">  Two pens of five cows each are milked for seven days. One pen is fed yoghurt, the other</t>
  </si>
  <si>
    <t xml:space="preserve">  V =</t>
  </si>
  <si>
    <t xml:space="preserve">  Ve =</t>
  </si>
  <si>
    <t xml:space="preserve">  Vt =</t>
  </si>
  <si>
    <t xml:space="preserve"> =</t>
  </si>
  <si>
    <t xml:space="preserve"> F Test</t>
  </si>
  <si>
    <t xml:space="preserve"> F.05</t>
  </si>
  <si>
    <t xml:space="preserve"> MS(T) = V+sVe+srVt and MS(EE) = V + sVe</t>
  </si>
  <si>
    <t xml:space="preserve"> Overall Avg =</t>
  </si>
  <si>
    <t>[MS(EE) - MS (SE)]/s</t>
  </si>
  <si>
    <t xml:space="preserve">[MS(T) - MS(EE)]/sr = </t>
  </si>
  <si>
    <t>1</t>
  </si>
  <si>
    <t>1. ANOV         Subtotal table:</t>
  </si>
  <si>
    <t xml:space="preserve">14 plots. After six weeks, their weight gains are analyzed. (Again, you have 70 data). </t>
  </si>
  <si>
    <t>2</t>
  </si>
  <si>
    <t>2.  VARIANCE COMPONENT CALCULATIONS</t>
  </si>
  <si>
    <t>2.41,3.51</t>
  </si>
  <si>
    <t>3</t>
  </si>
  <si>
    <t>3.  CALCULATING MS VALUES AS NUMBERS OF REPS AND SAMPLES ARE VARIED</t>
  </si>
  <si>
    <t>4</t>
  </si>
  <si>
    <t>4.10,7.56</t>
  </si>
  <si>
    <t>5</t>
  </si>
  <si>
    <t xml:space="preserve">5% for Treatments (using t = 2.23) and apply to the Treatment averages. Also calculate  </t>
  </si>
  <si>
    <t>6</t>
  </si>
  <si>
    <t xml:space="preserve">6-1.  Here is a small set of data illustrative of an RCB in which sampling was practiced. </t>
  </si>
  <si>
    <t xml:space="preserve">6-2.   Referring to the ANOV above, calculate the variance components V, Ve and Vt, </t>
  </si>
  <si>
    <t>6-3.   Use the RCBS template of 6e to provide an ANOV table for this experiment:</t>
  </si>
  <si>
    <t>6-4.   Provide "Source" and "df" for the following experiments:</t>
  </si>
  <si>
    <t>6SUPP     SUPPLEMENTARY PROBLEMS</t>
  </si>
  <si>
    <t xml:space="preserve">6SUPP    (continued)     Solution to Question 6-1 and 6-2. </t>
  </si>
  <si>
    <t>A</t>
  </si>
  <si>
    <t>Analyze the variance of these data and apply appropriate F tests. Calculate the LSD at</t>
  </si>
  <si>
    <t>ANOV</t>
  </si>
  <si>
    <t>AVG</t>
  </si>
  <si>
    <t>B</t>
  </si>
  <si>
    <t>C</t>
  </si>
  <si>
    <t>could be reduced</t>
  </si>
  <si>
    <t>df</t>
  </si>
  <si>
    <t>EE</t>
  </si>
  <si>
    <t>error term for F test of</t>
  </si>
  <si>
    <t xml:space="preserve">error was significant at the 5% level, as tested against residual (sampling) error. Applying </t>
  </si>
  <si>
    <t>F</t>
  </si>
  <si>
    <t>F05/01</t>
  </si>
  <si>
    <t xml:space="preserve">follows: Total, 50; Treatments, 1600; Reps, 600; Treatments x Reps (2-way </t>
  </si>
  <si>
    <t xml:space="preserve">gets none. Butterfat is tested from each milking. </t>
  </si>
  <si>
    <t>greatly without much</t>
  </si>
  <si>
    <t>interaction error. There were no significant differences among the reps, but the interaction</t>
  </si>
  <si>
    <t xml:space="preserve">It can be concluded that the treatment differences were highly significant, as tested against the </t>
  </si>
  <si>
    <t>loss of significance.</t>
  </si>
  <si>
    <t>MS</t>
  </si>
  <si>
    <t>MS (SE) =</t>
  </si>
  <si>
    <t>MS(EE)=</t>
  </si>
  <si>
    <t>MS(T)=</t>
  </si>
  <si>
    <t>MS(Trt).</t>
  </si>
  <si>
    <t xml:space="preserve">n = </t>
  </si>
  <si>
    <t xml:space="preserve">Note of course that </t>
  </si>
  <si>
    <t>Note that MS(EE) is used as</t>
  </si>
  <si>
    <t>r =</t>
  </si>
  <si>
    <t>Recalculate MS for Treatments assuming only 4 reps (and 2 samples). What can you conclude?</t>
  </si>
  <si>
    <t>Rep</t>
  </si>
  <si>
    <t>Rep 1</t>
  </si>
  <si>
    <t>Rep 2</t>
  </si>
  <si>
    <t>Rep 3</t>
  </si>
  <si>
    <t>Rep 4</t>
  </si>
  <si>
    <t>Rep 5</t>
  </si>
  <si>
    <t>Rep 6</t>
  </si>
  <si>
    <t>Replications</t>
  </si>
  <si>
    <t>s =</t>
  </si>
  <si>
    <t>sampling and reps</t>
  </si>
  <si>
    <t>SE</t>
  </si>
  <si>
    <t xml:space="preserve">Sixteen treatments in four reps, two samples per plot. Variance values were as </t>
  </si>
  <si>
    <t>Source</t>
  </si>
  <si>
    <t>SS</t>
  </si>
  <si>
    <t>SS Rep=</t>
  </si>
  <si>
    <t>SS T*R=</t>
  </si>
  <si>
    <t>SS Tot=</t>
  </si>
  <si>
    <t>SS Trt=</t>
  </si>
  <si>
    <t>SUM</t>
  </si>
  <si>
    <t>SUM X =</t>
  </si>
  <si>
    <t xml:space="preserve">Summary 2-way Table    </t>
  </si>
  <si>
    <t xml:space="preserve">table), 150. </t>
  </si>
  <si>
    <t>the CV. What are your conclusions; what has been learned?</t>
  </si>
  <si>
    <t xml:space="preserve">the LSD.05 show  A and B on "a line" with C on "b line". </t>
  </si>
  <si>
    <t>Total</t>
  </si>
  <si>
    <t>Treat.</t>
  </si>
  <si>
    <t>Trt</t>
  </si>
  <si>
    <t>Variance Components are as follows:</t>
  </si>
  <si>
    <t xml:space="preserve">Yields of corn were recorded in t/ha from two samples per plot.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</si>
</sst>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i/>
      <sz val="12"/>
      <name val="Arial"/>
      <family val="0"/>
    </font>
    <font>
      <sz val="12"/>
      <name val="Comic Sans MS"/>
      <family val="0"/>
    </font>
    <font>
      <b/>
      <i/>
      <sz val="14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" fillId="2" borderId="0">
      <alignment/>
      <protection/>
    </xf>
    <xf numFmtId="0" fontId="4" fillId="2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7" fillId="2" borderId="0">
      <alignment/>
      <protection/>
    </xf>
  </cellStyleXfs>
  <cellXfs count="37">
    <xf numFmtId="0" fontId="0" fillId="2" borderId="0" xfId="0" applyAlignment="1">
      <alignment/>
    </xf>
    <xf numFmtId="0" fontId="9" fillId="2" borderId="0" xfId="0" applyAlignment="1">
      <alignment/>
    </xf>
    <xf numFmtId="164" fontId="0" fillId="2" borderId="0" xfId="0" applyAlignment="1">
      <alignment/>
    </xf>
    <xf numFmtId="2" fontId="0" fillId="2" borderId="0" xfId="0" applyAlignment="1">
      <alignment/>
    </xf>
    <xf numFmtId="2" fontId="8" fillId="2" borderId="1" xfId="0" applyAlignment="1">
      <alignment/>
    </xf>
    <xf numFmtId="2" fontId="8" fillId="2" borderId="2" xfId="0" applyAlignment="1">
      <alignment/>
    </xf>
    <xf numFmtId="2" fontId="8" fillId="2" borderId="3" xfId="0" applyAlignment="1">
      <alignment/>
    </xf>
    <xf numFmtId="0" fontId="0" fillId="2" borderId="4" xfId="0" applyAlignment="1">
      <alignment/>
    </xf>
    <xf numFmtId="0" fontId="0" fillId="2" borderId="5" xfId="0" applyAlignment="1">
      <alignment/>
    </xf>
    <xf numFmtId="0" fontId="0" fillId="2" borderId="6" xfId="0" applyAlignment="1">
      <alignment/>
    </xf>
    <xf numFmtId="0" fontId="0" fillId="2" borderId="7" xfId="0" applyAlignment="1">
      <alignment/>
    </xf>
    <xf numFmtId="2" fontId="0" fillId="2" borderId="8" xfId="0" applyAlignment="1">
      <alignment/>
    </xf>
    <xf numFmtId="2" fontId="0" fillId="2" borderId="9" xfId="0" applyAlignment="1">
      <alignment/>
    </xf>
    <xf numFmtId="2" fontId="0" fillId="2" borderId="4" xfId="0" applyAlignment="1">
      <alignment/>
    </xf>
    <xf numFmtId="0" fontId="8" fillId="2" borderId="2" xfId="0" applyAlignment="1">
      <alignment/>
    </xf>
    <xf numFmtId="2" fontId="0" fillId="2" borderId="5" xfId="0" applyAlignment="1">
      <alignment/>
    </xf>
    <xf numFmtId="0" fontId="8" fillId="2" borderId="10" xfId="0" applyAlignment="1">
      <alignment/>
    </xf>
    <xf numFmtId="2" fontId="0" fillId="2" borderId="6" xfId="0" applyAlignment="1">
      <alignment/>
    </xf>
    <xf numFmtId="2" fontId="0" fillId="2" borderId="7" xfId="0" applyAlignment="1">
      <alignment/>
    </xf>
    <xf numFmtId="2" fontId="0" fillId="2" borderId="11" xfId="0" applyAlignment="1">
      <alignment/>
    </xf>
    <xf numFmtId="2" fontId="0" fillId="2" borderId="12" xfId="0" applyAlignment="1">
      <alignment/>
    </xf>
    <xf numFmtId="0" fontId="8" fillId="2" borderId="13" xfId="0" applyAlignment="1">
      <alignment/>
    </xf>
    <xf numFmtId="0" fontId="8" fillId="2" borderId="14" xfId="0" applyAlignment="1">
      <alignment/>
    </xf>
    <xf numFmtId="2" fontId="0" fillId="2" borderId="13" xfId="0" applyAlignment="1">
      <alignment/>
    </xf>
    <xf numFmtId="2" fontId="0" fillId="2" borderId="14" xfId="0" applyAlignment="1">
      <alignment/>
    </xf>
    <xf numFmtId="0" fontId="8" fillId="2" borderId="15" xfId="0" applyAlignment="1">
      <alignment/>
    </xf>
    <xf numFmtId="0" fontId="0" fillId="2" borderId="8" xfId="0" applyAlignment="1">
      <alignment/>
    </xf>
    <xf numFmtId="0" fontId="0" fillId="2" borderId="11" xfId="0" applyAlignment="1">
      <alignment/>
    </xf>
    <xf numFmtId="0" fontId="0" fillId="2" borderId="9" xfId="0" applyAlignment="1">
      <alignment/>
    </xf>
    <xf numFmtId="0" fontId="0" fillId="2" borderId="12" xfId="0" applyAlignment="1">
      <alignment/>
    </xf>
    <xf numFmtId="0" fontId="10" fillId="2" borderId="0" xfId="0" applyFont="1" applyAlignment="1">
      <alignment/>
    </xf>
    <xf numFmtId="2" fontId="11" fillId="2" borderId="5" xfId="0" applyFont="1" applyAlignment="1">
      <alignment/>
    </xf>
    <xf numFmtId="2" fontId="11" fillId="2" borderId="15" xfId="0" applyFont="1" applyAlignment="1">
      <alignment/>
    </xf>
    <xf numFmtId="0" fontId="11" fillId="2" borderId="0" xfId="0" applyFont="1" applyAlignment="1">
      <alignment/>
    </xf>
    <xf numFmtId="0" fontId="12" fillId="2" borderId="15" xfId="0" applyFont="1" applyAlignment="1">
      <alignment/>
    </xf>
    <xf numFmtId="2" fontId="11" fillId="2" borderId="4" xfId="0" applyFont="1" applyAlignment="1">
      <alignment/>
    </xf>
    <xf numFmtId="2" fontId="11" fillId="2" borderId="6" xfId="0" applyFont="1" applyAlignment="1">
      <alignment/>
    </xf>
  </cellXfs>
  <cellStyles count="8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workbookViewId="0" topLeftCell="A1">
      <selection activeCell="A1" sqref="A1"/>
    </sheetView>
  </sheetViews>
  <sheetFormatPr defaultColWidth="8.88671875" defaultRowHeight="15"/>
  <cols>
    <col min="1" max="9" width="6.10546875" style="0" customWidth="1"/>
    <col min="10" max="10" width="7.6640625" style="0" customWidth="1"/>
    <col min="11" max="11" width="10.10546875" style="0" customWidth="1"/>
    <col min="12" max="16384" width="7.99609375" style="0" customWidth="1"/>
  </cols>
  <sheetData>
    <row r="1" ht="18.75">
      <c r="A1" s="30" t="s">
        <v>34</v>
      </c>
    </row>
    <row r="4" ht="19.5">
      <c r="A4" s="1" t="s">
        <v>30</v>
      </c>
    </row>
    <row r="5" ht="19.5">
      <c r="A5" s="1" t="s">
        <v>93</v>
      </c>
    </row>
    <row r="7" spans="2:10" ht="15">
      <c r="B7" s="16" t="s">
        <v>90</v>
      </c>
      <c r="C7" s="21" t="s">
        <v>66</v>
      </c>
      <c r="D7" s="21" t="s">
        <v>67</v>
      </c>
      <c r="E7" s="21" t="s">
        <v>68</v>
      </c>
      <c r="F7" s="21" t="s">
        <v>69</v>
      </c>
      <c r="G7" s="21" t="s">
        <v>70</v>
      </c>
      <c r="H7" s="21" t="s">
        <v>71</v>
      </c>
      <c r="I7" s="25" t="s">
        <v>83</v>
      </c>
      <c r="J7" s="22" t="s">
        <v>39</v>
      </c>
    </row>
    <row r="8" spans="2:18" ht="15">
      <c r="B8" s="14" t="s">
        <v>36</v>
      </c>
      <c r="C8" s="2">
        <v>7.392</v>
      </c>
      <c r="D8" s="2">
        <v>10.304</v>
      </c>
      <c r="E8" s="2">
        <v>12.096000000000002</v>
      </c>
      <c r="F8" s="2">
        <v>6.272</v>
      </c>
      <c r="G8" s="2">
        <v>12</v>
      </c>
      <c r="H8" s="2">
        <v>9.4</v>
      </c>
      <c r="I8" s="15"/>
      <c r="J8" s="12"/>
      <c r="L8">
        <f aca="true" t="shared" si="0" ref="L8:R13">C8*2.24</f>
        <v>16.558080000000004</v>
      </c>
      <c r="M8">
        <f t="shared" si="0"/>
        <v>23.08096</v>
      </c>
      <c r="N8">
        <f t="shared" si="0"/>
        <v>27.095040000000008</v>
      </c>
      <c r="O8">
        <f t="shared" si="0"/>
        <v>14.049280000000001</v>
      </c>
      <c r="P8">
        <f t="shared" si="0"/>
        <v>26.880000000000003</v>
      </c>
      <c r="Q8">
        <f t="shared" si="0"/>
        <v>21.056000000000004</v>
      </c>
      <c r="R8">
        <f t="shared" si="0"/>
        <v>0</v>
      </c>
    </row>
    <row r="9" spans="2:18" ht="15">
      <c r="B9" s="14"/>
      <c r="C9" s="2">
        <v>5.824000000000001</v>
      </c>
      <c r="D9" s="2">
        <v>10.528000000000002</v>
      </c>
      <c r="E9" s="2">
        <v>10.8</v>
      </c>
      <c r="F9" s="2">
        <v>8.064000000000002</v>
      </c>
      <c r="G9" s="2">
        <v>11.2</v>
      </c>
      <c r="H9" s="2">
        <v>10.304</v>
      </c>
      <c r="I9" s="31">
        <f>SUM(C8:H9)</f>
        <v>114.18400000000001</v>
      </c>
      <c r="J9" s="12">
        <f>AVERAGE(C8:H9)</f>
        <v>9.515333333333334</v>
      </c>
      <c r="L9">
        <f t="shared" si="0"/>
        <v>13.045760000000003</v>
      </c>
      <c r="M9">
        <f t="shared" si="0"/>
        <v>23.58272000000001</v>
      </c>
      <c r="N9">
        <f t="shared" si="0"/>
        <v>24.192000000000004</v>
      </c>
      <c r="O9">
        <f t="shared" si="0"/>
        <v>18.063360000000007</v>
      </c>
      <c r="P9">
        <f t="shared" si="0"/>
        <v>25.088</v>
      </c>
      <c r="Q9">
        <f t="shared" si="0"/>
        <v>23.08096</v>
      </c>
      <c r="R9">
        <f t="shared" si="0"/>
        <v>255.77216000000004</v>
      </c>
    </row>
    <row r="10" spans="2:18" ht="15">
      <c r="B10" s="14" t="s">
        <v>40</v>
      </c>
      <c r="C10" s="2">
        <v>9.632</v>
      </c>
      <c r="D10" s="2">
        <v>9.632</v>
      </c>
      <c r="E10" s="2">
        <v>7.392</v>
      </c>
      <c r="F10" s="2">
        <v>13.664</v>
      </c>
      <c r="G10" s="2">
        <v>10.08</v>
      </c>
      <c r="H10" s="2">
        <v>10.08</v>
      </c>
      <c r="I10" s="31"/>
      <c r="J10" s="12"/>
      <c r="L10">
        <f t="shared" si="0"/>
        <v>21.575680000000002</v>
      </c>
      <c r="M10">
        <f t="shared" si="0"/>
        <v>21.575680000000002</v>
      </c>
      <c r="N10">
        <f t="shared" si="0"/>
        <v>16.558080000000004</v>
      </c>
      <c r="O10">
        <f t="shared" si="0"/>
        <v>30.607360000000003</v>
      </c>
      <c r="P10">
        <f t="shared" si="0"/>
        <v>22.579200000000004</v>
      </c>
      <c r="Q10">
        <f t="shared" si="0"/>
        <v>22.579200000000004</v>
      </c>
      <c r="R10">
        <f t="shared" si="0"/>
        <v>0</v>
      </c>
    </row>
    <row r="11" spans="2:18" ht="15">
      <c r="B11" s="14"/>
      <c r="C11" s="2">
        <v>11.424</v>
      </c>
      <c r="D11" s="2">
        <v>13.664</v>
      </c>
      <c r="E11" s="2">
        <v>8.6</v>
      </c>
      <c r="F11" s="2">
        <v>12.096000000000002</v>
      </c>
      <c r="G11" s="2">
        <v>11.872</v>
      </c>
      <c r="H11" s="2">
        <v>13.216000000000003</v>
      </c>
      <c r="I11" s="31">
        <f>SUM(C10:H11)</f>
        <v>131.352</v>
      </c>
      <c r="J11" s="12">
        <f>AVERAGE(C10:H11)</f>
        <v>10.946</v>
      </c>
      <c r="L11">
        <f t="shared" si="0"/>
        <v>25.589760000000002</v>
      </c>
      <c r="M11">
        <f t="shared" si="0"/>
        <v>30.607360000000003</v>
      </c>
      <c r="N11">
        <f t="shared" si="0"/>
        <v>19.264</v>
      </c>
      <c r="O11">
        <f t="shared" si="0"/>
        <v>27.095040000000008</v>
      </c>
      <c r="P11">
        <f t="shared" si="0"/>
        <v>26.593280000000004</v>
      </c>
      <c r="Q11">
        <f t="shared" si="0"/>
        <v>29.60384000000001</v>
      </c>
      <c r="R11">
        <f t="shared" si="0"/>
        <v>294.22848000000005</v>
      </c>
    </row>
    <row r="12" spans="2:18" ht="15">
      <c r="B12" s="14" t="s">
        <v>41</v>
      </c>
      <c r="C12" s="2">
        <v>6.048000000000001</v>
      </c>
      <c r="D12" s="2">
        <v>3.136</v>
      </c>
      <c r="E12" s="2">
        <v>5.152</v>
      </c>
      <c r="F12" s="2">
        <v>8.512</v>
      </c>
      <c r="G12" s="2">
        <v>6.496</v>
      </c>
      <c r="H12" s="2">
        <v>8.736</v>
      </c>
      <c r="I12" s="31"/>
      <c r="J12" s="12"/>
      <c r="L12">
        <f t="shared" si="0"/>
        <v>13.547520000000004</v>
      </c>
      <c r="M12">
        <f t="shared" si="0"/>
        <v>7.024640000000001</v>
      </c>
      <c r="N12">
        <f t="shared" si="0"/>
        <v>11.54048</v>
      </c>
      <c r="O12">
        <f t="shared" si="0"/>
        <v>19.06688</v>
      </c>
      <c r="P12">
        <f t="shared" si="0"/>
        <v>14.551040000000002</v>
      </c>
      <c r="Q12">
        <f t="shared" si="0"/>
        <v>19.568640000000002</v>
      </c>
      <c r="R12">
        <f t="shared" si="0"/>
        <v>0</v>
      </c>
    </row>
    <row r="13" spans="2:18" ht="15">
      <c r="B13" s="14"/>
      <c r="C13" s="2">
        <v>5.6</v>
      </c>
      <c r="D13" s="2">
        <v>4.032000000000001</v>
      </c>
      <c r="E13" s="2">
        <v>6.272</v>
      </c>
      <c r="F13" s="2">
        <v>7.5</v>
      </c>
      <c r="G13" s="2">
        <v>7.6160000000000005</v>
      </c>
      <c r="H13" s="2">
        <v>3.36</v>
      </c>
      <c r="I13" s="31">
        <f>SUM(C12:H13)</f>
        <v>72.46000000000001</v>
      </c>
      <c r="J13" s="12">
        <f>AVERAGE(C12:H13)</f>
        <v>6.038333333333334</v>
      </c>
      <c r="L13">
        <f t="shared" si="0"/>
        <v>12.544</v>
      </c>
      <c r="M13">
        <f t="shared" si="0"/>
        <v>9.031680000000003</v>
      </c>
      <c r="N13">
        <f t="shared" si="0"/>
        <v>14.049280000000001</v>
      </c>
      <c r="O13">
        <f t="shared" si="0"/>
        <v>16.8</v>
      </c>
      <c r="P13">
        <f t="shared" si="0"/>
        <v>17.05984</v>
      </c>
      <c r="Q13">
        <f t="shared" si="0"/>
        <v>7.526400000000001</v>
      </c>
      <c r="R13">
        <f t="shared" si="0"/>
        <v>162.31040000000004</v>
      </c>
    </row>
    <row r="14" spans="2:10" ht="15">
      <c r="B14" s="16" t="s">
        <v>83</v>
      </c>
      <c r="C14" s="23">
        <f aca="true" t="shared" si="1" ref="C14:I14">SUM(C8:C13)</f>
        <v>45.92</v>
      </c>
      <c r="D14" s="23">
        <f t="shared" si="1"/>
        <v>51.29600000000001</v>
      </c>
      <c r="E14" s="23">
        <f t="shared" si="1"/>
        <v>50.312</v>
      </c>
      <c r="F14" s="23">
        <f t="shared" si="1"/>
        <v>56.108000000000004</v>
      </c>
      <c r="G14" s="23">
        <f t="shared" si="1"/>
        <v>59.264</v>
      </c>
      <c r="H14" s="23">
        <f t="shared" si="1"/>
        <v>55.096000000000004</v>
      </c>
      <c r="I14" s="32">
        <f t="shared" si="1"/>
        <v>317.996</v>
      </c>
      <c r="J14" s="24"/>
    </row>
    <row r="15" spans="8:10" ht="15">
      <c r="H15" t="s">
        <v>14</v>
      </c>
      <c r="I15" s="33"/>
      <c r="J15" s="3">
        <f>AVERAGE(C8:H13)</f>
        <v>8.833222222222222</v>
      </c>
    </row>
    <row r="16" spans="2:9" ht="15">
      <c r="B16" t="s">
        <v>85</v>
      </c>
      <c r="I16" s="33"/>
    </row>
    <row r="17" spans="2:10" ht="15">
      <c r="B17" s="16" t="s">
        <v>90</v>
      </c>
      <c r="C17" s="21" t="s">
        <v>66</v>
      </c>
      <c r="D17" s="21" t="s">
        <v>67</v>
      </c>
      <c r="E17" s="21" t="s">
        <v>68</v>
      </c>
      <c r="F17" s="21" t="s">
        <v>69</v>
      </c>
      <c r="G17" s="21" t="s">
        <v>70</v>
      </c>
      <c r="H17" s="21" t="s">
        <v>71</v>
      </c>
      <c r="I17" s="34" t="s">
        <v>83</v>
      </c>
      <c r="J17" s="22" t="s">
        <v>39</v>
      </c>
    </row>
    <row r="18" spans="2:10" ht="15">
      <c r="B18" s="4" t="s">
        <v>36</v>
      </c>
      <c r="C18" s="13">
        <f aca="true" t="shared" si="2" ref="C18:H18">SUM(C8:C9)</f>
        <v>13.216000000000001</v>
      </c>
      <c r="D18" s="18">
        <f t="shared" si="2"/>
        <v>20.832</v>
      </c>
      <c r="E18" s="18">
        <f t="shared" si="2"/>
        <v>22.896</v>
      </c>
      <c r="F18" s="18">
        <f t="shared" si="2"/>
        <v>14.336000000000002</v>
      </c>
      <c r="G18" s="18">
        <f t="shared" si="2"/>
        <v>23.2</v>
      </c>
      <c r="H18" s="18">
        <f t="shared" si="2"/>
        <v>19.704</v>
      </c>
      <c r="I18" s="35">
        <f>SUM(C18:H18)</f>
        <v>114.184</v>
      </c>
      <c r="J18" s="19">
        <f>AVERAGE(C18:H18)</f>
        <v>19.030666666666665</v>
      </c>
    </row>
    <row r="19" spans="2:10" ht="15">
      <c r="B19" s="5" t="s">
        <v>40</v>
      </c>
      <c r="C19" s="15">
        <f aca="true" t="shared" si="3" ref="C19:H19">SUM(C10:C11)</f>
        <v>21.055999999999997</v>
      </c>
      <c r="D19" s="3">
        <f t="shared" si="3"/>
        <v>23.296</v>
      </c>
      <c r="E19" s="3">
        <f t="shared" si="3"/>
        <v>15.992</v>
      </c>
      <c r="F19" s="3">
        <f t="shared" si="3"/>
        <v>25.76</v>
      </c>
      <c r="G19" s="3">
        <f t="shared" si="3"/>
        <v>21.951999999999998</v>
      </c>
      <c r="H19" s="3">
        <f t="shared" si="3"/>
        <v>23.296000000000003</v>
      </c>
      <c r="I19" s="31">
        <f>SUM(C19:H19)</f>
        <v>131.352</v>
      </c>
      <c r="J19" s="12">
        <f>AVERAGE(C19:H19)</f>
        <v>21.892</v>
      </c>
    </row>
    <row r="20" spans="2:10" ht="15">
      <c r="B20" s="6" t="s">
        <v>41</v>
      </c>
      <c r="C20" s="17">
        <f aca="true" t="shared" si="4" ref="C20:H20">SUM(C12:C13)</f>
        <v>11.648</v>
      </c>
      <c r="D20" s="11">
        <f t="shared" si="4"/>
        <v>7.168000000000001</v>
      </c>
      <c r="E20" s="11">
        <f t="shared" si="4"/>
        <v>11.424</v>
      </c>
      <c r="F20" s="11">
        <f t="shared" si="4"/>
        <v>16.012</v>
      </c>
      <c r="G20" s="11">
        <f t="shared" si="4"/>
        <v>14.112000000000002</v>
      </c>
      <c r="H20" s="11">
        <f t="shared" si="4"/>
        <v>12.096</v>
      </c>
      <c r="I20" s="36">
        <f>SUM(C20:H20)</f>
        <v>72.46000000000001</v>
      </c>
      <c r="J20" s="20">
        <f>AVERAGE(C20:H20)</f>
        <v>12.076666666666668</v>
      </c>
    </row>
    <row r="22" ht="19.5">
      <c r="A22" s="1" t="s">
        <v>37</v>
      </c>
    </row>
    <row r="23" ht="19.5">
      <c r="A23" s="1" t="s">
        <v>28</v>
      </c>
    </row>
    <row r="24" ht="19.5">
      <c r="A24" s="1" t="s">
        <v>87</v>
      </c>
    </row>
    <row r="27" ht="19.5">
      <c r="A27" s="1" t="s">
        <v>31</v>
      </c>
    </row>
    <row r="28" ht="19.5">
      <c r="A28" s="1" t="s">
        <v>64</v>
      </c>
    </row>
    <row r="31" ht="19.5">
      <c r="A31" s="1" t="s">
        <v>32</v>
      </c>
    </row>
    <row r="32" ht="19.5">
      <c r="A32" s="1" t="s">
        <v>76</v>
      </c>
    </row>
    <row r="33" ht="19.5">
      <c r="A33" s="1" t="s">
        <v>49</v>
      </c>
    </row>
    <row r="34" ht="19.5">
      <c r="A34" s="1" t="s">
        <v>86</v>
      </c>
    </row>
    <row r="37" ht="19.5">
      <c r="A37" s="1" t="s">
        <v>33</v>
      </c>
    </row>
    <row r="38" ht="19.5">
      <c r="A38" s="1" t="s">
        <v>4</v>
      </c>
    </row>
    <row r="39" ht="19.5">
      <c r="A39" s="1" t="s">
        <v>6</v>
      </c>
    </row>
    <row r="40" ht="19.5">
      <c r="A40" s="1" t="s">
        <v>50</v>
      </c>
    </row>
    <row r="41" ht="19.5">
      <c r="A41" s="1" t="s">
        <v>0</v>
      </c>
    </row>
    <row r="42" ht="19.5">
      <c r="A42" s="1" t="s">
        <v>19</v>
      </c>
    </row>
    <row r="46" ht="15">
      <c r="A46" t="s">
        <v>35</v>
      </c>
    </row>
    <row r="48" ht="15">
      <c r="A48" t="s">
        <v>18</v>
      </c>
    </row>
    <row r="50" spans="1:8" ht="15">
      <c r="A50" s="7"/>
      <c r="B50" s="10"/>
      <c r="C50" s="10"/>
      <c r="D50" s="10" t="s">
        <v>72</v>
      </c>
      <c r="E50" s="10"/>
      <c r="F50" s="10"/>
      <c r="G50" s="10"/>
      <c r="H50" s="27"/>
    </row>
    <row r="51" spans="1:8" ht="15">
      <c r="A51" s="8" t="s">
        <v>90</v>
      </c>
      <c r="B51" t="s">
        <v>17</v>
      </c>
      <c r="C51" t="s">
        <v>20</v>
      </c>
      <c r="D51" t="s">
        <v>23</v>
      </c>
      <c r="E51" t="s">
        <v>25</v>
      </c>
      <c r="F51" t="s">
        <v>27</v>
      </c>
      <c r="G51" t="s">
        <v>29</v>
      </c>
      <c r="H51" s="28" t="s">
        <v>83</v>
      </c>
    </row>
    <row r="52" spans="1:8" ht="15">
      <c r="A52" s="8" t="s">
        <v>36</v>
      </c>
      <c r="B52" s="2">
        <f aca="true" t="shared" si="5" ref="B52:G52">SUM(C8:C9)</f>
        <v>13.216000000000001</v>
      </c>
      <c r="C52" s="2">
        <f t="shared" si="5"/>
        <v>20.832</v>
      </c>
      <c r="D52" s="2">
        <f t="shared" si="5"/>
        <v>22.896</v>
      </c>
      <c r="E52" s="2">
        <f t="shared" si="5"/>
        <v>14.336000000000002</v>
      </c>
      <c r="F52" s="2">
        <f t="shared" si="5"/>
        <v>23.2</v>
      </c>
      <c r="G52" s="2">
        <f t="shared" si="5"/>
        <v>19.704</v>
      </c>
      <c r="H52" s="28">
        <f>SUM(B52:G52)</f>
        <v>114.184</v>
      </c>
    </row>
    <row r="53" spans="1:8" ht="15">
      <c r="A53" s="8" t="s">
        <v>40</v>
      </c>
      <c r="B53" s="2">
        <f aca="true" t="shared" si="6" ref="B53:G53">SUM(C10:C11)</f>
        <v>21.055999999999997</v>
      </c>
      <c r="C53" s="2">
        <f t="shared" si="6"/>
        <v>23.296</v>
      </c>
      <c r="D53" s="2">
        <f t="shared" si="6"/>
        <v>15.992</v>
      </c>
      <c r="E53" s="2">
        <f t="shared" si="6"/>
        <v>25.76</v>
      </c>
      <c r="F53" s="2">
        <f t="shared" si="6"/>
        <v>21.951999999999998</v>
      </c>
      <c r="G53" s="2">
        <f t="shared" si="6"/>
        <v>23.296000000000003</v>
      </c>
      <c r="H53" s="28">
        <f>SUM(B53:G53)</f>
        <v>131.352</v>
      </c>
    </row>
    <row r="54" spans="1:8" ht="15">
      <c r="A54" s="8" t="s">
        <v>41</v>
      </c>
      <c r="B54" s="2">
        <f aca="true" t="shared" si="7" ref="B54:G54">SUM(C12:C13)</f>
        <v>11.648</v>
      </c>
      <c r="C54" s="2">
        <f t="shared" si="7"/>
        <v>7.168000000000001</v>
      </c>
      <c r="D54" s="2">
        <f t="shared" si="7"/>
        <v>11.424</v>
      </c>
      <c r="E54" s="2">
        <f t="shared" si="7"/>
        <v>16.012</v>
      </c>
      <c r="F54" s="2">
        <f t="shared" si="7"/>
        <v>14.112000000000002</v>
      </c>
      <c r="G54" s="2">
        <f t="shared" si="7"/>
        <v>12.096</v>
      </c>
      <c r="H54" s="28">
        <f>SUM(B54:G54)</f>
        <v>72.46000000000001</v>
      </c>
    </row>
    <row r="55" spans="1:8" ht="15">
      <c r="A55" s="9"/>
      <c r="B55" s="26">
        <f aca="true" t="shared" si="8" ref="B55:H55">SUM(B52:B54)</f>
        <v>45.92</v>
      </c>
      <c r="C55" s="26">
        <f t="shared" si="8"/>
        <v>51.296</v>
      </c>
      <c r="D55" s="26">
        <f t="shared" si="8"/>
        <v>50.312000000000005</v>
      </c>
      <c r="E55" s="26">
        <f t="shared" si="8"/>
        <v>56.108000000000004</v>
      </c>
      <c r="F55" s="26">
        <f t="shared" si="8"/>
        <v>59.264</v>
      </c>
      <c r="G55" s="26">
        <f t="shared" si="8"/>
        <v>55.096000000000004</v>
      </c>
      <c r="H55" s="29">
        <f t="shared" si="8"/>
        <v>317.996</v>
      </c>
    </row>
    <row r="57" spans="1:6" ht="15">
      <c r="A57" t="s">
        <v>60</v>
      </c>
      <c r="B57">
        <f>COUNTA(C8:H13)</f>
        <v>36</v>
      </c>
      <c r="C57" t="s">
        <v>81</v>
      </c>
      <c r="D57">
        <f>VARP(C8:H13)*B57</f>
        <v>287.5611782222226</v>
      </c>
      <c r="E57" t="s">
        <v>79</v>
      </c>
      <c r="F57">
        <f>VARP(B55:G55)/6*6</f>
        <v>18.924322222222045</v>
      </c>
    </row>
    <row r="58" spans="1:6" ht="15">
      <c r="A58" t="s">
        <v>84</v>
      </c>
      <c r="B58">
        <f>SUM(C8:H13)</f>
        <v>317.996</v>
      </c>
      <c r="C58" t="s">
        <v>82</v>
      </c>
      <c r="D58">
        <f>VARP(I9:I13)/12*3</f>
        <v>152.88611288889012</v>
      </c>
      <c r="E58" t="s">
        <v>80</v>
      </c>
      <c r="F58">
        <f>VARP(B52:G54)/2*18-D58-F57</f>
        <v>76.38740711110951</v>
      </c>
    </row>
    <row r="60" spans="1:7" ht="15">
      <c r="A60" s="7" t="s">
        <v>38</v>
      </c>
      <c r="B60" s="10"/>
      <c r="C60" s="10"/>
      <c r="D60" s="10"/>
      <c r="E60" s="10"/>
      <c r="F60" s="10"/>
      <c r="G60" s="27"/>
    </row>
    <row r="61" spans="1:7" ht="15">
      <c r="A61" s="8" t="s">
        <v>77</v>
      </c>
      <c r="B61" t="s">
        <v>43</v>
      </c>
      <c r="C61" t="s">
        <v>78</v>
      </c>
      <c r="D61" t="s">
        <v>55</v>
      </c>
      <c r="E61" t="s">
        <v>47</v>
      </c>
      <c r="F61" t="s">
        <v>48</v>
      </c>
      <c r="G61" s="28"/>
    </row>
    <row r="62" spans="1:7" ht="15">
      <c r="A62" s="8" t="s">
        <v>89</v>
      </c>
      <c r="B62">
        <f>B57-1</f>
        <v>35</v>
      </c>
      <c r="C62">
        <f>D57</f>
        <v>287.5611782222226</v>
      </c>
      <c r="G62" s="28"/>
    </row>
    <row r="63" spans="1:7" ht="15">
      <c r="A63" s="8" t="s">
        <v>91</v>
      </c>
      <c r="B63">
        <v>2</v>
      </c>
      <c r="C63">
        <f>D58</f>
        <v>152.88611288889012</v>
      </c>
      <c r="D63">
        <f>C63/B63</f>
        <v>76.44305644444506</v>
      </c>
      <c r="E63" s="3">
        <f>D63/D65</f>
        <v>10.007285144952572</v>
      </c>
      <c r="F63" t="s">
        <v>26</v>
      </c>
      <c r="G63" s="28"/>
    </row>
    <row r="64" spans="1:8" ht="15">
      <c r="A64" s="8" t="s">
        <v>65</v>
      </c>
      <c r="B64">
        <v>5</v>
      </c>
      <c r="C64">
        <f>F57</f>
        <v>18.924322222222045</v>
      </c>
      <c r="D64">
        <f>C64/B64</f>
        <v>3.784864444444409</v>
      </c>
      <c r="E64" s="3">
        <f>D64/D65</f>
        <v>0.49548277492114956</v>
      </c>
      <c r="G64" s="28"/>
      <c r="H64" t="s">
        <v>62</v>
      </c>
    </row>
    <row r="65" spans="1:8" ht="15">
      <c r="A65" s="8" t="s">
        <v>44</v>
      </c>
      <c r="B65">
        <f>B63*B64</f>
        <v>10</v>
      </c>
      <c r="C65">
        <f>F58</f>
        <v>76.38740711110951</v>
      </c>
      <c r="D65">
        <f>C65/B65</f>
        <v>7.638740711110951</v>
      </c>
      <c r="E65" s="3">
        <f>D65/D66</f>
        <v>3.493030489082374</v>
      </c>
      <c r="F65" t="s">
        <v>22</v>
      </c>
      <c r="G65" s="28"/>
      <c r="H65" t="s">
        <v>45</v>
      </c>
    </row>
    <row r="66" spans="1:8" ht="15">
      <c r="A66" s="9" t="s">
        <v>75</v>
      </c>
      <c r="B66" s="26">
        <f>B62-B63-B64-B65</f>
        <v>18</v>
      </c>
      <c r="C66" s="26">
        <f>C62-C63-C64-C65</f>
        <v>39.36333600000094</v>
      </c>
      <c r="D66" s="26">
        <f>C66/B66</f>
        <v>2.1868520000000524</v>
      </c>
      <c r="E66" s="11"/>
      <c r="F66" s="26"/>
      <c r="G66" s="29"/>
      <c r="H66" t="s">
        <v>59</v>
      </c>
    </row>
    <row r="67" spans="1:6" ht="15">
      <c r="A67" t="s">
        <v>2</v>
      </c>
      <c r="C67" s="2">
        <f>SQRT(D66)/J15*100</f>
        <v>16.74135245738684</v>
      </c>
      <c r="D67" t="s">
        <v>5</v>
      </c>
      <c r="F67">
        <f>2.23*(SQRT(2*D66/6))</f>
        <v>1.903942953522178</v>
      </c>
    </row>
    <row r="69" ht="15">
      <c r="A69" t="s">
        <v>53</v>
      </c>
    </row>
    <row r="70" ht="15">
      <c r="A70" t="s">
        <v>52</v>
      </c>
    </row>
    <row r="71" ht="15">
      <c r="A71" t="s">
        <v>46</v>
      </c>
    </row>
    <row r="72" ht="15">
      <c r="A72" t="s">
        <v>88</v>
      </c>
    </row>
    <row r="74" ht="15">
      <c r="A74" t="s">
        <v>21</v>
      </c>
    </row>
    <row r="76" ht="15">
      <c r="A76" t="s">
        <v>92</v>
      </c>
    </row>
    <row r="77" spans="1:7" ht="15">
      <c r="A77" t="s">
        <v>7</v>
      </c>
      <c r="B77" t="s">
        <v>56</v>
      </c>
      <c r="F77">
        <f>D66</f>
        <v>2.1868520000000524</v>
      </c>
      <c r="G77" t="s">
        <v>1</v>
      </c>
    </row>
    <row r="78" spans="1:9" ht="15">
      <c r="A78" t="s">
        <v>8</v>
      </c>
      <c r="B78" t="s">
        <v>15</v>
      </c>
      <c r="E78" t="s">
        <v>10</v>
      </c>
      <c r="F78">
        <f>(D65-D66)/2</f>
        <v>2.7259443555554492</v>
      </c>
      <c r="G78" t="s">
        <v>3</v>
      </c>
      <c r="I78">
        <f>SUM(F77:F79)</f>
        <v>10.646489333333344</v>
      </c>
    </row>
    <row r="79" spans="1:6" ht="15">
      <c r="A79" t="s">
        <v>9</v>
      </c>
      <c r="B79" t="s">
        <v>16</v>
      </c>
      <c r="F79">
        <f>(D63-D65)/(2*6)</f>
        <v>5.733692977777842</v>
      </c>
    </row>
    <row r="82" ht="15">
      <c r="A82" t="s">
        <v>24</v>
      </c>
    </row>
    <row r="84" ht="15">
      <c r="A84" t="s">
        <v>13</v>
      </c>
    </row>
    <row r="86" spans="1:6" ht="15">
      <c r="A86" t="s">
        <v>73</v>
      </c>
      <c r="B86" t="s">
        <v>63</v>
      </c>
      <c r="C86" t="s">
        <v>58</v>
      </c>
      <c r="D86" t="s">
        <v>57</v>
      </c>
      <c r="E86" t="s">
        <v>11</v>
      </c>
      <c r="F86" t="s">
        <v>12</v>
      </c>
    </row>
    <row r="87" spans="1:5" ht="15">
      <c r="A87">
        <v>2</v>
      </c>
      <c r="B87">
        <v>2</v>
      </c>
      <c r="C87">
        <f aca="true" t="shared" si="9" ref="C87:C101">$F$77+A87*$F$78+A87*B87*$F$79</f>
        <v>30.57351262222232</v>
      </c>
      <c r="D87">
        <f aca="true" t="shared" si="10" ref="D87:D101">$F$77+A87*$F$78</f>
        <v>7.638740711110951</v>
      </c>
      <c r="E87">
        <f aca="true" t="shared" si="11" ref="E87:E101">C87/D87</f>
        <v>4.002428381650857</v>
      </c>
    </row>
    <row r="88" spans="1:6" ht="15">
      <c r="A88">
        <v>2</v>
      </c>
      <c r="B88">
        <v>3</v>
      </c>
      <c r="C88">
        <f t="shared" si="9"/>
        <v>42.040898577778</v>
      </c>
      <c r="D88">
        <f t="shared" si="10"/>
        <v>7.638740711110951</v>
      </c>
      <c r="E88">
        <f t="shared" si="11"/>
        <v>5.503642572476285</v>
      </c>
      <c r="F88">
        <v>6.94</v>
      </c>
    </row>
    <row r="89" spans="1:6" ht="15">
      <c r="A89">
        <v>2</v>
      </c>
      <c r="B89">
        <v>4</v>
      </c>
      <c r="C89">
        <f t="shared" si="9"/>
        <v>53.508284533333686</v>
      </c>
      <c r="D89">
        <f t="shared" si="10"/>
        <v>7.638740711110951</v>
      </c>
      <c r="E89">
        <f t="shared" si="11"/>
        <v>7.004856763301714</v>
      </c>
      <c r="F89">
        <v>5.14</v>
      </c>
    </row>
    <row r="90" spans="1:8" ht="15">
      <c r="A90">
        <v>3</v>
      </c>
      <c r="B90">
        <v>2</v>
      </c>
      <c r="C90">
        <f t="shared" si="9"/>
        <v>44.76684293333345</v>
      </c>
      <c r="D90">
        <f t="shared" si="10"/>
        <v>10.3646850666664</v>
      </c>
      <c r="E90">
        <f t="shared" si="11"/>
        <v>4.3191705918115115</v>
      </c>
      <c r="H90" t="s">
        <v>61</v>
      </c>
    </row>
    <row r="91" spans="1:8" ht="15">
      <c r="A91">
        <v>3</v>
      </c>
      <c r="B91">
        <v>3</v>
      </c>
      <c r="C91">
        <f t="shared" si="9"/>
        <v>61.967921866666984</v>
      </c>
      <c r="D91">
        <f t="shared" si="10"/>
        <v>10.3646850666664</v>
      </c>
      <c r="E91">
        <f t="shared" si="11"/>
        <v>5.978755887717268</v>
      </c>
      <c r="H91" t="s">
        <v>74</v>
      </c>
    </row>
    <row r="92" spans="1:8" ht="15">
      <c r="A92">
        <v>3</v>
      </c>
      <c r="B92">
        <v>4</v>
      </c>
      <c r="C92">
        <f t="shared" si="9"/>
        <v>79.1690008000005</v>
      </c>
      <c r="D92">
        <f t="shared" si="10"/>
        <v>10.3646850666664</v>
      </c>
      <c r="E92">
        <f t="shared" si="11"/>
        <v>7.638341183623023</v>
      </c>
      <c r="H92" t="s">
        <v>42</v>
      </c>
    </row>
    <row r="93" spans="1:8" ht="15">
      <c r="A93">
        <v>3</v>
      </c>
      <c r="B93">
        <v>5</v>
      </c>
      <c r="C93">
        <f t="shared" si="9"/>
        <v>96.37007973333402</v>
      </c>
      <c r="D93">
        <f t="shared" si="10"/>
        <v>10.3646850666664</v>
      </c>
      <c r="E93">
        <f t="shared" si="11"/>
        <v>9.297926479528778</v>
      </c>
      <c r="H93" t="s">
        <v>51</v>
      </c>
    </row>
    <row r="94" spans="1:8" ht="15">
      <c r="A94">
        <v>4</v>
      </c>
      <c r="B94">
        <v>2</v>
      </c>
      <c r="C94">
        <f t="shared" si="9"/>
        <v>58.96017324444459</v>
      </c>
      <c r="D94">
        <f t="shared" si="10"/>
        <v>13.090629422221848</v>
      </c>
      <c r="E94">
        <f t="shared" si="11"/>
        <v>4.503998344369708</v>
      </c>
      <c r="H94" t="s">
        <v>54</v>
      </c>
    </row>
    <row r="95" spans="1:5" ht="15">
      <c r="A95">
        <v>4</v>
      </c>
      <c r="B95">
        <v>3</v>
      </c>
      <c r="C95">
        <f t="shared" si="9"/>
        <v>81.89494515555596</v>
      </c>
      <c r="D95">
        <f t="shared" si="10"/>
        <v>13.090629422221848</v>
      </c>
      <c r="E95">
        <f t="shared" si="11"/>
        <v>6.255997516554562</v>
      </c>
    </row>
    <row r="96" spans="1:5" ht="15">
      <c r="A96">
        <v>4</v>
      </c>
      <c r="B96">
        <v>4</v>
      </c>
      <c r="C96">
        <f t="shared" si="9"/>
        <v>104.82971706666733</v>
      </c>
      <c r="D96">
        <f t="shared" si="10"/>
        <v>13.090629422221848</v>
      </c>
      <c r="E96">
        <f t="shared" si="11"/>
        <v>8.007996688739416</v>
      </c>
    </row>
    <row r="97" spans="1:5" ht="15">
      <c r="A97">
        <v>4</v>
      </c>
      <c r="B97">
        <v>5</v>
      </c>
      <c r="C97">
        <f t="shared" si="9"/>
        <v>127.7644889777787</v>
      </c>
      <c r="D97">
        <f t="shared" si="10"/>
        <v>13.090629422221848</v>
      </c>
      <c r="E97">
        <f t="shared" si="11"/>
        <v>9.759995860924269</v>
      </c>
    </row>
    <row r="98" spans="1:6" ht="15">
      <c r="A98">
        <v>5</v>
      </c>
      <c r="B98">
        <v>2</v>
      </c>
      <c r="C98">
        <f t="shared" si="9"/>
        <v>73.15350355555572</v>
      </c>
      <c r="D98">
        <f t="shared" si="10"/>
        <v>15.816573777777297</v>
      </c>
      <c r="E98">
        <f t="shared" si="11"/>
        <v>4.625116955376159</v>
      </c>
      <c r="F98">
        <v>4.46</v>
      </c>
    </row>
    <row r="99" spans="1:5" ht="15">
      <c r="A99">
        <v>5</v>
      </c>
      <c r="B99">
        <v>3</v>
      </c>
      <c r="C99">
        <f t="shared" si="9"/>
        <v>101.82196844444492</v>
      </c>
      <c r="D99">
        <f t="shared" si="10"/>
        <v>15.816573777777297</v>
      </c>
      <c r="E99">
        <f t="shared" si="11"/>
        <v>6.437675433064237</v>
      </c>
    </row>
    <row r="100" spans="1:5" ht="15">
      <c r="A100">
        <v>5</v>
      </c>
      <c r="B100">
        <v>4</v>
      </c>
      <c r="C100">
        <f t="shared" si="9"/>
        <v>130.49043333333415</v>
      </c>
      <c r="D100">
        <f t="shared" si="10"/>
        <v>15.816573777777297</v>
      </c>
      <c r="E100">
        <f t="shared" si="11"/>
        <v>8.250233910752318</v>
      </c>
    </row>
    <row r="101" spans="1:5" ht="15">
      <c r="A101">
        <v>5</v>
      </c>
      <c r="B101">
        <v>5</v>
      </c>
      <c r="C101">
        <f t="shared" si="9"/>
        <v>159.15889822222337</v>
      </c>
      <c r="D101">
        <f t="shared" si="10"/>
        <v>15.816573777777297</v>
      </c>
      <c r="E101">
        <f t="shared" si="11"/>
        <v>10.062792388440398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L. Brewbaker</cp:lastModifiedBy>
  <dcterms:modified xsi:type="dcterms:W3CDTF">2003-06-16T01:56:41Z</dcterms:modified>
  <cp:category/>
  <cp:version/>
  <cp:contentType/>
  <cp:contentStatus/>
</cp:coreProperties>
</file>