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<sst xmlns="http://schemas.openxmlformats.org/spreadsheetml/2006/main" count="54" uniqueCount="53">
  <si>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 xml:space="preserve">            (Note: SUM(X^2) values are off-screen to right)</t>
  </si>
  <si>
    <t xml:space="preserve">           Data are seeds per 10 florets from crosses of white clover to a Check and Parents A to D (cf. 3b)</t>
  </si>
  <si>
    <t xml:space="preserve">    2.56,3.72</t>
  </si>
  <si>
    <t xml:space="preserve">    2.79,4.2</t>
  </si>
  <si>
    <t xml:space="preserve">    4.03,7.17</t>
  </si>
  <si>
    <t xml:space="preserve">    CV =</t>
  </si>
  <si>
    <t xml:space="preserve">   Among Others</t>
  </si>
  <si>
    <t xml:space="preserve">   Check vs. Others</t>
  </si>
  <si>
    <t xml:space="preserve">   F.05,.01</t>
  </si>
  <si>
    <t xml:space="preserve">   This SS Total also =</t>
  </si>
  <si>
    <t xml:space="preserve"> 2-2.  The SS Parents = Summation of (460)^2/14+...+(646)^2/13 - Cf = </t>
  </si>
  <si>
    <t xml:space="preserve"> 2-3.   The SS Check vs. Others = </t>
  </si>
  <si>
    <t xml:space="preserve"> n</t>
  </si>
  <si>
    <t>1.      DATA SET WITH UNEQUAL SUBCLASS NUMBERS</t>
  </si>
  <si>
    <t>2.      COMPUTATION OF SUMS OF SQUARES</t>
  </si>
  <si>
    <t>3.      ANALYSIS OF VARIANCE</t>
  </si>
  <si>
    <t>3d       A COMPLETELY RANDOMIZED DESIGN WITH UNEQUAL SUBCLASS NUMBERS</t>
  </si>
  <si>
    <t>A</t>
  </si>
  <si>
    <t>And Cf = (2577)^2/61 =</t>
  </si>
  <si>
    <t>AVG</t>
  </si>
  <si>
    <t>B</t>
  </si>
  <si>
    <t>C</t>
  </si>
  <si>
    <t>Check</t>
  </si>
  <si>
    <t>College of Tropical Agriculture and Human Resources</t>
  </si>
  <si>
    <t>D</t>
  </si>
  <si>
    <t>Department of Horticulture</t>
  </si>
  <si>
    <t>df</t>
  </si>
  <si>
    <t>equals</t>
  </si>
  <si>
    <t>Error</t>
  </si>
  <si>
    <t>F</t>
  </si>
  <si>
    <t>Hello.  This is a reminder that this file</t>
  </si>
  <si>
    <t>However, SS Parents =</t>
  </si>
  <si>
    <t>is probably acceptable.</t>
  </si>
  <si>
    <t>MS</t>
  </si>
  <si>
    <t xml:space="preserve">Or, we may calculate Uncorrected SS Total (SUM (X^2) above) = </t>
  </si>
  <si>
    <t>Parents</t>
  </si>
  <si>
    <t>Please respect its authorship. And enjoy!</t>
  </si>
  <si>
    <t>Prof. James L. Brewbaker</t>
  </si>
  <si>
    <t>Question:  How would you interpret these data and their ANOV?</t>
  </si>
  <si>
    <t>Source</t>
  </si>
  <si>
    <t>SS</t>
  </si>
  <si>
    <t>SUM</t>
  </si>
  <si>
    <t>Sum^2/n</t>
  </si>
  <si>
    <t>Sums of squares</t>
  </si>
  <si>
    <t>SumX^2</t>
  </si>
  <si>
    <t>This deviation is large.  However, in larger sets of data, the simple spreadsheet approach</t>
  </si>
  <si>
    <t>times</t>
  </si>
  <si>
    <t>TOTAL</t>
  </si>
  <si>
    <t>University of Hawaii, Honolulu, Hawaii    96822</t>
  </si>
  <si>
    <t>was created by:</t>
  </si>
  <si>
    <t xml:space="preserve"> 2-1.   The SS Total is =VARP(Range) * n =</t>
  </si>
  <si>
    <t xml:space="preserve">   when based on =VARP(Range) * 5/(61/5)</t>
  </si>
  <si>
    <t>(based on 460^2/14 + (=sum(478..646)^2/ =sum(11..13)) - Cf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</si>
</sst>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16"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2"/>
      <name val="Times New Roman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Comic Sans MS"/>
      <family val="0"/>
    </font>
    <font>
      <b/>
      <sz val="12"/>
      <color indexed="20"/>
      <name val="Arial"/>
      <family val="2"/>
    </font>
    <font>
      <b/>
      <i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3" fillId="2" borderId="0">
      <alignment/>
      <protection/>
    </xf>
    <xf numFmtId="0" fontId="4" fillId="2" borderId="0">
      <alignment/>
      <protection/>
    </xf>
    <xf numFmtId="0" fontId="5" fillId="2" borderId="0">
      <alignment/>
      <protection/>
    </xf>
    <xf numFmtId="0" fontId="6" fillId="2" borderId="0">
      <alignment/>
      <protection/>
    </xf>
    <xf numFmtId="0" fontId="7" fillId="2" borderId="0">
      <alignment/>
      <protection/>
    </xf>
  </cellStyleXfs>
  <cellXfs count="44">
    <xf numFmtId="0" fontId="0" fillId="2" borderId="0" xfId="0" applyAlignment="1">
      <alignment/>
    </xf>
    <xf numFmtId="0" fontId="9" fillId="2" borderId="0" xfId="0" applyAlignment="1">
      <alignment/>
    </xf>
    <xf numFmtId="0" fontId="8" fillId="2" borderId="0" xfId="0" applyAlignment="1">
      <alignment/>
    </xf>
    <xf numFmtId="0" fontId="12" fillId="2" borderId="0" xfId="0" applyAlignment="1">
      <alignment/>
    </xf>
    <xf numFmtId="0" fontId="4" fillId="2" borderId="1" xfId="0" applyAlignment="1">
      <alignment/>
    </xf>
    <xf numFmtId="164" fontId="4" fillId="2" borderId="0" xfId="0" applyAlignment="1">
      <alignment/>
    </xf>
    <xf numFmtId="0" fontId="4" fillId="2" borderId="0" xfId="0" applyAlignment="1">
      <alignment/>
    </xf>
    <xf numFmtId="0" fontId="4" fillId="2" borderId="2" xfId="0" applyAlignment="1">
      <alignment/>
    </xf>
    <xf numFmtId="2" fontId="12" fillId="2" borderId="0" xfId="0" applyAlignment="1">
      <alignment/>
    </xf>
    <xf numFmtId="0" fontId="13" fillId="2" borderId="0" xfId="0" applyAlignment="1">
      <alignment/>
    </xf>
    <xf numFmtId="0" fontId="12" fillId="2" borderId="3" xfId="0" applyAlignment="1">
      <alignment/>
    </xf>
    <xf numFmtId="0" fontId="10" fillId="2" borderId="4" xfId="0" applyAlignment="1">
      <alignment/>
    </xf>
    <xf numFmtId="0" fontId="10" fillId="2" borderId="5" xfId="0" applyAlignment="1">
      <alignment/>
    </xf>
    <xf numFmtId="0" fontId="10" fillId="2" borderId="6" xfId="0" applyAlignment="1">
      <alignment/>
    </xf>
    <xf numFmtId="0" fontId="12" fillId="2" borderId="1" xfId="0" applyAlignment="1">
      <alignment/>
    </xf>
    <xf numFmtId="2" fontId="12" fillId="2" borderId="1" xfId="0" applyAlignment="1">
      <alignment/>
    </xf>
    <xf numFmtId="165" fontId="12" fillId="2" borderId="0" xfId="0" applyAlignment="1">
      <alignment/>
    </xf>
    <xf numFmtId="165" fontId="12" fillId="2" borderId="1" xfId="0" applyAlignment="1">
      <alignment/>
    </xf>
    <xf numFmtId="2" fontId="9" fillId="2" borderId="0" xfId="0" applyAlignment="1">
      <alignment/>
    </xf>
    <xf numFmtId="0" fontId="4" fillId="2" borderId="7" xfId="0" applyAlignment="1">
      <alignment/>
    </xf>
    <xf numFmtId="0" fontId="4" fillId="2" borderId="8" xfId="0" applyAlignment="1">
      <alignment/>
    </xf>
    <xf numFmtId="2" fontId="4" fillId="2" borderId="0" xfId="0" applyAlignment="1">
      <alignment/>
    </xf>
    <xf numFmtId="0" fontId="4" fillId="2" borderId="9" xfId="0" applyAlignment="1">
      <alignment/>
    </xf>
    <xf numFmtId="0" fontId="14" fillId="2" borderId="0" xfId="0" applyFont="1" applyAlignment="1">
      <alignment/>
    </xf>
    <xf numFmtId="0" fontId="11" fillId="2" borderId="5" xfId="0" applyAlignment="1">
      <alignment horizontal="right"/>
    </xf>
    <xf numFmtId="0" fontId="11" fillId="2" borderId="10" xfId="0" applyBorder="1" applyAlignment="1">
      <alignment horizontal="right"/>
    </xf>
    <xf numFmtId="0" fontId="12" fillId="2" borderId="0" xfId="0" applyBorder="1" applyAlignment="1">
      <alignment/>
    </xf>
    <xf numFmtId="0" fontId="12" fillId="2" borderId="11" xfId="0" applyBorder="1" applyAlignment="1">
      <alignment/>
    </xf>
    <xf numFmtId="2" fontId="12" fillId="2" borderId="0" xfId="0" applyBorder="1" applyAlignment="1">
      <alignment/>
    </xf>
    <xf numFmtId="0" fontId="12" fillId="2" borderId="12" xfId="0" applyBorder="1" applyAlignment="1">
      <alignment/>
    </xf>
    <xf numFmtId="0" fontId="11" fillId="2" borderId="13" xfId="0" applyBorder="1" applyAlignment="1">
      <alignment horizontal="right"/>
    </xf>
    <xf numFmtId="0" fontId="12" fillId="2" borderId="14" xfId="0" applyBorder="1" applyAlignment="1">
      <alignment/>
    </xf>
    <xf numFmtId="0" fontId="12" fillId="2" borderId="15" xfId="0" applyBorder="1" applyAlignment="1">
      <alignment/>
    </xf>
    <xf numFmtId="2" fontId="12" fillId="2" borderId="14" xfId="0" applyBorder="1" applyAlignment="1">
      <alignment/>
    </xf>
    <xf numFmtId="0" fontId="12" fillId="2" borderId="16" xfId="0" applyBorder="1" applyAlignment="1">
      <alignment/>
    </xf>
    <xf numFmtId="0" fontId="12" fillId="2" borderId="0" xfId="0" applyBorder="1" applyAlignment="1">
      <alignment/>
    </xf>
    <xf numFmtId="0" fontId="12" fillId="2" borderId="17" xfId="0" applyBorder="1" applyAlignment="1">
      <alignment/>
    </xf>
    <xf numFmtId="2" fontId="12" fillId="2" borderId="0" xfId="0" applyBorder="1" applyAlignment="1">
      <alignment/>
    </xf>
    <xf numFmtId="0" fontId="12" fillId="2" borderId="18" xfId="0" applyBorder="1" applyAlignment="1">
      <alignment/>
    </xf>
    <xf numFmtId="0" fontId="11" fillId="2" borderId="13" xfId="0" applyBorder="1" applyAlignment="1">
      <alignment/>
    </xf>
    <xf numFmtId="0" fontId="11" fillId="2" borderId="19" xfId="0" applyBorder="1" applyAlignment="1">
      <alignment horizontal="right"/>
    </xf>
    <xf numFmtId="0" fontId="4" fillId="2" borderId="0" xfId="0" applyFont="1" applyAlignment="1">
      <alignment/>
    </xf>
    <xf numFmtId="0" fontId="10" fillId="2" borderId="5" xfId="0" applyAlignment="1">
      <alignment horizontal="right"/>
    </xf>
    <xf numFmtId="0" fontId="15" fillId="2" borderId="0" xfId="0" applyFont="1" applyAlignment="1">
      <alignment/>
    </xf>
  </cellXfs>
  <cellStyles count="8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7.75390625" style="0" customWidth="1"/>
    <col min="2" max="6" width="8.75390625" style="0" customWidth="1"/>
    <col min="7" max="8" width="8.00390625" style="0" customWidth="1"/>
    <col min="9" max="10" width="6.875" style="0" customWidth="1"/>
    <col min="11" max="16384" width="8.00390625" style="0" customWidth="1"/>
  </cols>
  <sheetData>
    <row r="1" spans="1:20" ht="18.75">
      <c r="A1" s="43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56" ht="15.75">
      <c r="A3" s="23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5.75">
      <c r="A4" s="2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0" ht="15.75">
      <c r="A5" s="3" t="s">
        <v>1</v>
      </c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ht="15.75">
      <c r="B6" s="39"/>
      <c r="C6" s="40" t="s">
        <v>22</v>
      </c>
      <c r="D6" s="24" t="s">
        <v>17</v>
      </c>
      <c r="E6" s="24" t="s">
        <v>20</v>
      </c>
      <c r="F6" s="24" t="s">
        <v>21</v>
      </c>
      <c r="G6" s="25" t="s">
        <v>24</v>
      </c>
      <c r="H6" s="30" t="s">
        <v>41</v>
      </c>
      <c r="M6" s="6" t="s">
        <v>43</v>
      </c>
      <c r="N6" s="6"/>
      <c r="O6" s="6"/>
      <c r="P6" s="6"/>
      <c r="Q6" s="6"/>
      <c r="R6" s="6"/>
      <c r="S6" s="6"/>
      <c r="T6" s="6"/>
    </row>
    <row r="7" spans="2:20" ht="15.75">
      <c r="B7" s="31"/>
      <c r="C7" s="35">
        <v>39</v>
      </c>
      <c r="D7" s="3">
        <v>46</v>
      </c>
      <c r="E7" s="3">
        <v>45</v>
      </c>
      <c r="F7" s="3">
        <v>47</v>
      </c>
      <c r="G7" s="26">
        <v>46</v>
      </c>
      <c r="H7" s="31"/>
      <c r="L7" s="6">
        <f aca="true" t="shared" si="0" ref="L7:L20">C7^2</f>
        <v>1521</v>
      </c>
      <c r="M7" s="6">
        <f aca="true" t="shared" si="1" ref="M7:M20">D7^2</f>
        <v>2116</v>
      </c>
      <c r="N7" s="6">
        <f aca="true" t="shared" si="2" ref="N7:N20">E7^2</f>
        <v>2025</v>
      </c>
      <c r="O7" s="6">
        <f aca="true" t="shared" si="3" ref="O7:O20">F7^2</f>
        <v>2209</v>
      </c>
      <c r="P7" s="6">
        <f aca="true" t="shared" si="4" ref="P7:P20">G7^2</f>
        <v>2116</v>
      </c>
      <c r="Q7" s="6"/>
      <c r="R7" s="6"/>
      <c r="S7" s="6"/>
      <c r="T7" s="6"/>
    </row>
    <row r="8" spans="2:20" ht="15.75">
      <c r="B8" s="31"/>
      <c r="C8" s="35">
        <v>40</v>
      </c>
      <c r="D8" s="3">
        <v>42</v>
      </c>
      <c r="E8" s="3">
        <v>40</v>
      </c>
      <c r="F8" s="3">
        <v>47</v>
      </c>
      <c r="G8" s="26">
        <v>53</v>
      </c>
      <c r="H8" s="31"/>
      <c r="L8" s="6">
        <f t="shared" si="0"/>
        <v>1600</v>
      </c>
      <c r="M8" s="6">
        <f t="shared" si="1"/>
        <v>1764</v>
      </c>
      <c r="N8" s="6">
        <f t="shared" si="2"/>
        <v>1600</v>
      </c>
      <c r="O8" s="6">
        <f t="shared" si="3"/>
        <v>2209</v>
      </c>
      <c r="P8" s="6">
        <f t="shared" si="4"/>
        <v>2809</v>
      </c>
      <c r="Q8" s="6"/>
      <c r="R8" s="6"/>
      <c r="S8" s="6"/>
      <c r="T8" s="6"/>
    </row>
    <row r="9" spans="2:20" ht="15.75">
      <c r="B9" s="31"/>
      <c r="C9" s="35">
        <v>29</v>
      </c>
      <c r="D9" s="3">
        <v>33</v>
      </c>
      <c r="E9" s="3">
        <v>38</v>
      </c>
      <c r="F9" s="3">
        <v>50</v>
      </c>
      <c r="G9" s="26">
        <v>54</v>
      </c>
      <c r="H9" s="31"/>
      <c r="L9" s="6">
        <f t="shared" si="0"/>
        <v>841</v>
      </c>
      <c r="M9" s="6">
        <f t="shared" si="1"/>
        <v>1089</v>
      </c>
      <c r="N9" s="6">
        <f t="shared" si="2"/>
        <v>1444</v>
      </c>
      <c r="O9" s="6">
        <f t="shared" si="3"/>
        <v>2500</v>
      </c>
      <c r="P9" s="6">
        <f t="shared" si="4"/>
        <v>2916</v>
      </c>
      <c r="Q9" s="6"/>
      <c r="R9" s="6"/>
      <c r="S9" s="6"/>
      <c r="T9" s="6"/>
    </row>
    <row r="10" spans="2:20" ht="15.75">
      <c r="B10" s="31"/>
      <c r="C10" s="35">
        <v>35</v>
      </c>
      <c r="D10" s="3">
        <v>41</v>
      </c>
      <c r="E10" s="3">
        <v>36</v>
      </c>
      <c r="F10" s="3">
        <v>49</v>
      </c>
      <c r="G10" s="26">
        <v>47</v>
      </c>
      <c r="H10" s="31"/>
      <c r="L10" s="6">
        <f t="shared" si="0"/>
        <v>1225</v>
      </c>
      <c r="M10" s="6">
        <f t="shared" si="1"/>
        <v>1681</v>
      </c>
      <c r="N10" s="6">
        <f t="shared" si="2"/>
        <v>1296</v>
      </c>
      <c r="O10" s="6">
        <f t="shared" si="3"/>
        <v>2401</v>
      </c>
      <c r="P10" s="6">
        <f t="shared" si="4"/>
        <v>2209</v>
      </c>
      <c r="Q10" s="6"/>
      <c r="R10" s="6"/>
      <c r="S10" s="6"/>
      <c r="T10" s="6"/>
    </row>
    <row r="11" spans="2:20" ht="15.75">
      <c r="B11" s="31"/>
      <c r="C11" s="35">
        <v>21</v>
      </c>
      <c r="D11" s="3">
        <v>56</v>
      </c>
      <c r="E11" s="3">
        <v>42</v>
      </c>
      <c r="F11" s="3">
        <v>40</v>
      </c>
      <c r="G11" s="26">
        <v>44</v>
      </c>
      <c r="H11" s="31"/>
      <c r="L11" s="6">
        <f t="shared" si="0"/>
        <v>441</v>
      </c>
      <c r="M11" s="6">
        <f t="shared" si="1"/>
        <v>3136</v>
      </c>
      <c r="N11" s="6">
        <f t="shared" si="2"/>
        <v>1764</v>
      </c>
      <c r="O11" s="6">
        <f t="shared" si="3"/>
        <v>1600</v>
      </c>
      <c r="P11" s="6">
        <f t="shared" si="4"/>
        <v>1936</v>
      </c>
      <c r="Q11" s="6"/>
      <c r="R11" s="6"/>
      <c r="S11" s="6"/>
      <c r="T11" s="6"/>
    </row>
    <row r="12" spans="2:20" ht="15.75">
      <c r="B12" s="31"/>
      <c r="C12" s="35">
        <v>24</v>
      </c>
      <c r="D12" s="3">
        <v>43</v>
      </c>
      <c r="E12" s="3">
        <v>44</v>
      </c>
      <c r="F12" s="3">
        <v>47</v>
      </c>
      <c r="G12" s="26">
        <v>54</v>
      </c>
      <c r="H12" s="31"/>
      <c r="L12" s="6">
        <f t="shared" si="0"/>
        <v>576</v>
      </c>
      <c r="M12" s="6">
        <f t="shared" si="1"/>
        <v>1849</v>
      </c>
      <c r="N12" s="6">
        <f t="shared" si="2"/>
        <v>1936</v>
      </c>
      <c r="O12" s="6">
        <f t="shared" si="3"/>
        <v>2209</v>
      </c>
      <c r="P12" s="6">
        <f t="shared" si="4"/>
        <v>2916</v>
      </c>
      <c r="Q12" s="6"/>
      <c r="R12" s="6"/>
      <c r="S12" s="6"/>
      <c r="T12" s="6"/>
    </row>
    <row r="13" spans="2:20" ht="15.75">
      <c r="B13" s="31"/>
      <c r="C13" s="35">
        <v>32</v>
      </c>
      <c r="D13" s="3">
        <v>38</v>
      </c>
      <c r="E13" s="3">
        <v>47</v>
      </c>
      <c r="F13" s="3">
        <v>51</v>
      </c>
      <c r="G13" s="26">
        <v>45</v>
      </c>
      <c r="H13" s="31"/>
      <c r="L13" s="6">
        <f t="shared" si="0"/>
        <v>1024</v>
      </c>
      <c r="M13" s="6">
        <f t="shared" si="1"/>
        <v>1444</v>
      </c>
      <c r="N13" s="6">
        <f t="shared" si="2"/>
        <v>2209</v>
      </c>
      <c r="O13" s="6">
        <f t="shared" si="3"/>
        <v>2601</v>
      </c>
      <c r="P13" s="6">
        <f t="shared" si="4"/>
        <v>2025</v>
      </c>
      <c r="Q13" s="6"/>
      <c r="R13" s="6"/>
      <c r="S13" s="6"/>
      <c r="T13" s="6"/>
    </row>
    <row r="14" spans="2:20" ht="15.75">
      <c r="B14" s="31"/>
      <c r="C14" s="35">
        <v>31</v>
      </c>
      <c r="D14" s="3">
        <v>41</v>
      </c>
      <c r="E14" s="3">
        <v>44</v>
      </c>
      <c r="F14" s="3">
        <v>39</v>
      </c>
      <c r="G14" s="26">
        <v>50</v>
      </c>
      <c r="H14" s="31"/>
      <c r="L14" s="6">
        <f t="shared" si="0"/>
        <v>961</v>
      </c>
      <c r="M14" s="6">
        <f t="shared" si="1"/>
        <v>1681</v>
      </c>
      <c r="N14" s="6">
        <f t="shared" si="2"/>
        <v>1936</v>
      </c>
      <c r="O14" s="6">
        <f t="shared" si="3"/>
        <v>1521</v>
      </c>
      <c r="P14" s="6">
        <f t="shared" si="4"/>
        <v>2500</v>
      </c>
      <c r="Q14" s="6"/>
      <c r="R14" s="6"/>
      <c r="S14" s="6"/>
      <c r="T14" s="6"/>
    </row>
    <row r="15" spans="2:20" ht="15.75">
      <c r="B15" s="31"/>
      <c r="C15" s="35">
        <v>38</v>
      </c>
      <c r="D15" s="3">
        <v>52</v>
      </c>
      <c r="E15" s="3">
        <v>37</v>
      </c>
      <c r="F15" s="3">
        <v>44</v>
      </c>
      <c r="G15" s="26">
        <v>50</v>
      </c>
      <c r="H15" s="31"/>
      <c r="L15" s="6">
        <f t="shared" si="0"/>
        <v>1444</v>
      </c>
      <c r="M15" s="6">
        <f t="shared" si="1"/>
        <v>2704</v>
      </c>
      <c r="N15" s="6">
        <f t="shared" si="2"/>
        <v>1369</v>
      </c>
      <c r="O15" s="6">
        <f t="shared" si="3"/>
        <v>1936</v>
      </c>
      <c r="P15" s="6">
        <f t="shared" si="4"/>
        <v>2500</v>
      </c>
      <c r="Q15" s="6"/>
      <c r="R15" s="6"/>
      <c r="S15" s="6"/>
      <c r="T15" s="6"/>
    </row>
    <row r="16" spans="2:20" ht="15.75">
      <c r="B16" s="31"/>
      <c r="C16" s="35">
        <v>23</v>
      </c>
      <c r="D16" s="3">
        <v>41</v>
      </c>
      <c r="E16" s="3">
        <v>37</v>
      </c>
      <c r="F16" s="3">
        <v>51</v>
      </c>
      <c r="G16" s="26">
        <v>44</v>
      </c>
      <c r="H16" s="31"/>
      <c r="L16" s="6">
        <f t="shared" si="0"/>
        <v>529</v>
      </c>
      <c r="M16" s="6">
        <f t="shared" si="1"/>
        <v>1681</v>
      </c>
      <c r="N16" s="6">
        <f t="shared" si="2"/>
        <v>1369</v>
      </c>
      <c r="O16" s="6">
        <f t="shared" si="3"/>
        <v>2601</v>
      </c>
      <c r="P16" s="6">
        <f t="shared" si="4"/>
        <v>1936</v>
      </c>
      <c r="Q16" s="6"/>
      <c r="R16" s="6"/>
      <c r="S16" s="6"/>
      <c r="T16" s="6"/>
    </row>
    <row r="17" spans="2:20" ht="15.75">
      <c r="B17" s="31"/>
      <c r="C17" s="35">
        <v>38</v>
      </c>
      <c r="D17" s="3">
        <v>45</v>
      </c>
      <c r="E17" s="3">
        <v>38</v>
      </c>
      <c r="F17" s="3">
        <v>40</v>
      </c>
      <c r="G17" s="26">
        <v>51</v>
      </c>
      <c r="H17" s="31"/>
      <c r="L17" s="6">
        <f t="shared" si="0"/>
        <v>1444</v>
      </c>
      <c r="M17" s="6">
        <f t="shared" si="1"/>
        <v>2025</v>
      </c>
      <c r="N17" s="6">
        <f t="shared" si="2"/>
        <v>1444</v>
      </c>
      <c r="O17" s="6">
        <f t="shared" si="3"/>
        <v>1600</v>
      </c>
      <c r="P17" s="6">
        <f t="shared" si="4"/>
        <v>2601</v>
      </c>
      <c r="Q17" s="6"/>
      <c r="R17" s="6"/>
      <c r="S17" s="6"/>
      <c r="T17" s="6"/>
    </row>
    <row r="18" spans="2:20" ht="15.75">
      <c r="B18" s="31"/>
      <c r="C18" s="35">
        <v>41</v>
      </c>
      <c r="D18" s="3"/>
      <c r="E18" s="3">
        <v>40</v>
      </c>
      <c r="F18" s="3"/>
      <c r="G18" s="26">
        <v>52</v>
      </c>
      <c r="H18" s="31"/>
      <c r="L18" s="6">
        <f t="shared" si="0"/>
        <v>1681</v>
      </c>
      <c r="M18" s="6">
        <f t="shared" si="1"/>
        <v>0</v>
      </c>
      <c r="N18" s="6">
        <f t="shared" si="2"/>
        <v>1600</v>
      </c>
      <c r="O18" s="6">
        <f t="shared" si="3"/>
        <v>0</v>
      </c>
      <c r="P18" s="6">
        <f t="shared" si="4"/>
        <v>2704</v>
      </c>
      <c r="Q18" s="6"/>
      <c r="R18" s="6"/>
      <c r="S18" s="6"/>
      <c r="T18" s="6"/>
    </row>
    <row r="19" spans="2:20" ht="15.75">
      <c r="B19" s="31"/>
      <c r="C19" s="35">
        <v>37</v>
      </c>
      <c r="D19" s="3"/>
      <c r="E19" s="3"/>
      <c r="F19" s="3"/>
      <c r="G19" s="26">
        <v>56</v>
      </c>
      <c r="H19" s="31"/>
      <c r="L19" s="6">
        <f t="shared" si="0"/>
        <v>1369</v>
      </c>
      <c r="M19" s="6">
        <f t="shared" si="1"/>
        <v>0</v>
      </c>
      <c r="N19" s="6">
        <f t="shared" si="2"/>
        <v>0</v>
      </c>
      <c r="O19" s="6">
        <f t="shared" si="3"/>
        <v>0</v>
      </c>
      <c r="P19" s="6">
        <f t="shared" si="4"/>
        <v>3136</v>
      </c>
      <c r="Q19" s="6"/>
      <c r="R19" s="6"/>
      <c r="S19" s="6"/>
      <c r="T19" s="6"/>
    </row>
    <row r="20" spans="2:20" ht="15.75">
      <c r="B20" s="31"/>
      <c r="C20" s="35">
        <v>32</v>
      </c>
      <c r="D20" s="3"/>
      <c r="E20" s="3"/>
      <c r="F20" s="3"/>
      <c r="G20" s="26"/>
      <c r="H20" s="31"/>
      <c r="L20" s="6">
        <f t="shared" si="0"/>
        <v>1024</v>
      </c>
      <c r="M20" s="6">
        <f t="shared" si="1"/>
        <v>0</v>
      </c>
      <c r="N20" s="6">
        <f t="shared" si="2"/>
        <v>0</v>
      </c>
      <c r="O20" s="6">
        <f t="shared" si="3"/>
        <v>0</v>
      </c>
      <c r="P20" s="6">
        <f t="shared" si="4"/>
        <v>0</v>
      </c>
      <c r="Q20" s="6"/>
      <c r="R20" s="6"/>
      <c r="S20" s="6"/>
      <c r="T20" s="6"/>
    </row>
    <row r="21" spans="2:20" ht="15.75">
      <c r="B21" s="32" t="s">
        <v>41</v>
      </c>
      <c r="C21" s="36">
        <f>SUM(C7:C20)</f>
        <v>460</v>
      </c>
      <c r="D21" s="10">
        <f>SUM(D7:D20)</f>
        <v>478</v>
      </c>
      <c r="E21" s="10">
        <f>SUM(E7:E20)</f>
        <v>488</v>
      </c>
      <c r="F21" s="10">
        <f>SUM(F7:F20)</f>
        <v>505</v>
      </c>
      <c r="G21" s="27">
        <f>SUM(G7:G20)</f>
        <v>646</v>
      </c>
      <c r="H21" s="32">
        <f>SUM(C21:G21)</f>
        <v>2577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2:20" ht="15.75">
      <c r="B22" s="31" t="s">
        <v>44</v>
      </c>
      <c r="C22" s="35">
        <f>SUM(L7:L20)</f>
        <v>15680</v>
      </c>
      <c r="D22" s="3">
        <f>SUM(M7:M20)</f>
        <v>21170</v>
      </c>
      <c r="E22" s="3">
        <f>SUM(N7:N20)</f>
        <v>19992</v>
      </c>
      <c r="F22" s="3">
        <f>SUM(O7:O20)</f>
        <v>23387</v>
      </c>
      <c r="G22" s="26">
        <f>SUM(P7:P20)</f>
        <v>32304</v>
      </c>
      <c r="H22" s="31">
        <f>SUM(C22:G22)</f>
        <v>112533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2:20" ht="15.75">
      <c r="B23" s="31" t="s">
        <v>12</v>
      </c>
      <c r="C23" s="35">
        <f>COUNTA(C7:C20)</f>
        <v>14</v>
      </c>
      <c r="D23" s="3">
        <f>COUNTA(D7:D20)</f>
        <v>11</v>
      </c>
      <c r="E23" s="3">
        <f>COUNTA(E7:E20)</f>
        <v>12</v>
      </c>
      <c r="F23" s="3">
        <f>COUNTA(F7:F20)</f>
        <v>11</v>
      </c>
      <c r="G23" s="26">
        <f>COUNTA(G7:G20)</f>
        <v>13</v>
      </c>
      <c r="H23" s="31">
        <f>SUM(C23:G23)</f>
        <v>61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2:20" ht="15.75">
      <c r="B24" s="31" t="s">
        <v>19</v>
      </c>
      <c r="C24" s="37">
        <f>AVERAGE(C7:C20)</f>
        <v>32.857142857142854</v>
      </c>
      <c r="D24" s="8">
        <f>AVERAGE(D7:D20)</f>
        <v>43.45454545454545</v>
      </c>
      <c r="E24" s="8">
        <f>AVERAGE(E7:E20)</f>
        <v>40.666666666666664</v>
      </c>
      <c r="F24" s="8">
        <f>AVERAGE(F7:F20)</f>
        <v>45.90909090909091</v>
      </c>
      <c r="G24" s="28">
        <f>AVERAGE(G7:G20)</f>
        <v>49.69230769230769</v>
      </c>
      <c r="H24" s="33">
        <f>AVERAGE(C24:G24)</f>
        <v>42.515950715950716</v>
      </c>
      <c r="I24" s="21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2:20" ht="15.75">
      <c r="B25" s="34" t="s">
        <v>42</v>
      </c>
      <c r="C25" s="38">
        <f aca="true" t="shared" si="5" ref="C25:H25">C21^2/C23</f>
        <v>15114.285714285714</v>
      </c>
      <c r="D25" s="14">
        <f t="shared" si="5"/>
        <v>20771.272727272728</v>
      </c>
      <c r="E25" s="14">
        <f t="shared" si="5"/>
        <v>19845.333333333332</v>
      </c>
      <c r="F25" s="14">
        <f t="shared" si="5"/>
        <v>23184.090909090908</v>
      </c>
      <c r="G25" s="29">
        <f t="shared" si="5"/>
        <v>32101.23076923077</v>
      </c>
      <c r="H25" s="34">
        <f t="shared" si="5"/>
        <v>108867.68852459016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5.75">
      <c r="A27" s="2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5.75">
      <c r="A29" s="41" t="s">
        <v>50</v>
      </c>
      <c r="B29" s="6"/>
      <c r="C29" s="6"/>
      <c r="D29" s="6"/>
      <c r="E29" s="6"/>
      <c r="F29" s="6">
        <f>VARP(C7:G20)</f>
        <v>60.08707336737436</v>
      </c>
      <c r="G29" s="6" t="s">
        <v>46</v>
      </c>
      <c r="H29" s="6">
        <f>H23</f>
        <v>61</v>
      </c>
      <c r="I29" s="6" t="s">
        <v>27</v>
      </c>
      <c r="J29" s="1">
        <f>VARP(C7:G20)*H23</f>
        <v>3665.311475409836</v>
      </c>
      <c r="L29" s="6"/>
      <c r="M29" s="6"/>
      <c r="N29" s="6"/>
      <c r="O29" s="6"/>
      <c r="P29" s="6"/>
      <c r="Q29" s="6"/>
      <c r="R29" s="6"/>
      <c r="S29" s="6"/>
      <c r="T29" s="6"/>
    </row>
    <row r="30" spans="1:20" ht="15.75">
      <c r="A30" s="6" t="s">
        <v>34</v>
      </c>
      <c r="B30" s="6"/>
      <c r="C30" s="6"/>
      <c r="D30" s="6"/>
      <c r="E30" s="6"/>
      <c r="F30" s="6"/>
      <c r="G30" s="6"/>
      <c r="H30" s="6">
        <f>H22</f>
        <v>112533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5.75">
      <c r="A31" s="6" t="s">
        <v>18</v>
      </c>
      <c r="B31" s="6"/>
      <c r="C31" s="6"/>
      <c r="D31" s="6">
        <f>H25</f>
        <v>108867.68852459016</v>
      </c>
      <c r="E31" s="6" t="s">
        <v>9</v>
      </c>
      <c r="F31" s="6"/>
      <c r="G31" s="6"/>
      <c r="H31" s="1">
        <f>H30-D31</f>
        <v>3665.311475409835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5.75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5.75">
      <c r="A34" s="6" t="s">
        <v>10</v>
      </c>
      <c r="B34" s="6"/>
      <c r="C34" s="6"/>
      <c r="D34" s="6"/>
      <c r="E34" s="6"/>
      <c r="F34" s="6"/>
      <c r="G34" s="6"/>
      <c r="I34" s="1">
        <f>SUM(C25:G25)-D31</f>
        <v>2148.5249286232865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5.75">
      <c r="A35" s="6" t="s">
        <v>31</v>
      </c>
      <c r="B35" s="6"/>
      <c r="D35" s="6">
        <f>VARP(C21:G21)*5/(H23/5)</f>
        <v>1834.6885245901642</v>
      </c>
      <c r="E35" s="41" t="s">
        <v>51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5.75">
      <c r="A36" s="6" t="s">
        <v>45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5.75">
      <c r="A37" s="6" t="s">
        <v>32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5.75">
      <c r="A39" s="6" t="s">
        <v>11</v>
      </c>
      <c r="B39" s="6"/>
      <c r="C39" s="6"/>
      <c r="E39" s="1">
        <f>C21^2/C23+(SUM(D21:G21)^2)/SUM(D23:G23)-D31</f>
        <v>1601.6822960785212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5.75">
      <c r="A40" s="6"/>
      <c r="B40" s="41" t="s">
        <v>52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5.75">
      <c r="A42" s="23" t="s">
        <v>15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5.75">
      <c r="A43" s="2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2:20" ht="15.75">
      <c r="B44" s="11" t="s">
        <v>39</v>
      </c>
      <c r="C44" s="12"/>
      <c r="D44" s="42" t="s">
        <v>26</v>
      </c>
      <c r="E44" s="42" t="s">
        <v>40</v>
      </c>
      <c r="F44" s="42" t="s">
        <v>33</v>
      </c>
      <c r="G44" s="42" t="s">
        <v>29</v>
      </c>
      <c r="H44" s="12" t="s">
        <v>8</v>
      </c>
      <c r="I44" s="1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2:20" ht="15.75">
      <c r="B45" s="19" t="s">
        <v>47</v>
      </c>
      <c r="C45" s="6"/>
      <c r="D45" s="6">
        <f>H23-1</f>
        <v>60</v>
      </c>
      <c r="E45" s="16">
        <f>J29</f>
        <v>3665.311475409836</v>
      </c>
      <c r="F45" s="3"/>
      <c r="G45" s="6"/>
      <c r="H45" s="6"/>
      <c r="I45" s="22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2:20" ht="15.75">
      <c r="B46" s="19" t="s">
        <v>35</v>
      </c>
      <c r="C46" s="6"/>
      <c r="D46" s="6">
        <v>4</v>
      </c>
      <c r="E46" s="16">
        <f>I34</f>
        <v>2148.5249286232865</v>
      </c>
      <c r="F46" s="8">
        <f>E46/D46</f>
        <v>537.1312321558216</v>
      </c>
      <c r="G46" s="18">
        <f>F46/$F$49</f>
        <v>19.830970326346744</v>
      </c>
      <c r="H46" s="6" t="s">
        <v>2</v>
      </c>
      <c r="I46" s="2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2:20" ht="15.75">
      <c r="B47" s="19" t="s">
        <v>7</v>
      </c>
      <c r="C47" s="6"/>
      <c r="D47" s="6">
        <v>1</v>
      </c>
      <c r="E47" s="16">
        <f>E39</f>
        <v>1601.6822960785212</v>
      </c>
      <c r="F47" s="8">
        <f>E47/D47</f>
        <v>1601.6822960785212</v>
      </c>
      <c r="G47" s="18">
        <f>F47/$F$49</f>
        <v>59.134364535618104</v>
      </c>
      <c r="H47" s="6" t="s">
        <v>4</v>
      </c>
      <c r="I47" s="22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2:20" ht="15.75">
      <c r="B48" s="19" t="s">
        <v>6</v>
      </c>
      <c r="C48" s="6"/>
      <c r="D48" s="6">
        <v>3</v>
      </c>
      <c r="E48" s="16">
        <f>E46-E47</f>
        <v>546.8426325447654</v>
      </c>
      <c r="F48" s="8">
        <f>E48/D48</f>
        <v>182.2808775149218</v>
      </c>
      <c r="G48" s="18">
        <f>F48/$F$49</f>
        <v>6.729838923256291</v>
      </c>
      <c r="H48" s="6" t="s">
        <v>3</v>
      </c>
      <c r="I48" s="22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2:20" ht="15.75">
      <c r="B49" s="20" t="s">
        <v>28</v>
      </c>
      <c r="C49" s="4"/>
      <c r="D49" s="4">
        <f>D45-D46</f>
        <v>56</v>
      </c>
      <c r="E49" s="17">
        <f>E45-E46</f>
        <v>1516.7865467865495</v>
      </c>
      <c r="F49" s="15">
        <f>E49/D49</f>
        <v>27.085474049759814</v>
      </c>
      <c r="G49" s="4"/>
      <c r="H49" s="4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7.25">
      <c r="A50" s="9" t="s">
        <v>38</v>
      </c>
      <c r="B50" s="6"/>
      <c r="C50" s="6"/>
      <c r="D50" s="6"/>
      <c r="E50" s="6"/>
      <c r="H50" s="1" t="s">
        <v>5</v>
      </c>
      <c r="I50" s="5">
        <f>SQRT(F49)/H24</f>
        <v>0.12240983866862662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2:20" ht="15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204" ht="15.75">
      <c r="L204" t="s">
        <v>30</v>
      </c>
    </row>
    <row r="205" ht="15.75">
      <c r="L205" t="s">
        <v>49</v>
      </c>
    </row>
    <row r="207" ht="15.75">
      <c r="L207" t="s">
        <v>37</v>
      </c>
    </row>
    <row r="208" ht="15.75">
      <c r="L208" t="s">
        <v>25</v>
      </c>
    </row>
    <row r="209" ht="15.75">
      <c r="L209" t="s">
        <v>23</v>
      </c>
    </row>
    <row r="210" ht="15.75">
      <c r="L210" t="s">
        <v>48</v>
      </c>
    </row>
    <row r="212" ht="15.75">
      <c r="L212" t="s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L. Brewbaker</cp:lastModifiedBy>
  <dcterms:modified xsi:type="dcterms:W3CDTF">2003-06-20T21:45:25Z</dcterms:modified>
  <cp:category/>
  <cp:version/>
  <cp:contentType/>
  <cp:contentStatus/>
</cp:coreProperties>
</file>