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4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<sst xmlns="http://schemas.openxmlformats.org/spreadsheetml/2006/main" count="166" uniqueCount="149">
  <si>
    <t xml:space="preserve">        X   Arrangement</t>
  </si>
  <si>
    <t xml:space="preserve">       Block SS =</t>
  </si>
  <si>
    <t xml:space="preserve">       SUMS</t>
  </si>
  <si>
    <t xml:space="preserve">       Y   Arrangement</t>
  </si>
  <si>
    <t xml:space="preserve">     ' n = </t>
  </si>
  <si>
    <t xml:space="preserve">     The number of reps in a triple lattice = 3, 6 etc., while the number of entries is a perfect square.</t>
  </si>
  <si>
    <t xml:space="preserve">    Row Sums - r * Block Sum, Column Sums - r * Block Sum, and Latin Sums - r * Block Sum</t>
  </si>
  <si>
    <t xml:space="preserve">    SS Entries =</t>
  </si>
  <si>
    <t xml:space="preserve">   DATA</t>
  </si>
  <si>
    <t xml:space="preserve">   Plot yield in lbs.</t>
  </si>
  <si>
    <t xml:space="preserve">  (Row sums)</t>
  </si>
  <si>
    <t xml:space="preserve">  GROUP X (by rows)</t>
  </si>
  <si>
    <t xml:space="preserve">  GROUP Y (by columns)</t>
  </si>
  <si>
    <t xml:space="preserve">  GROUP Z (by diagonals)</t>
  </si>
  <si>
    <t xml:space="preserve">  REP</t>
  </si>
  <si>
    <t xml:space="preserve">  Reps</t>
  </si>
  <si>
    <t xml:space="preserve">  Rows</t>
  </si>
  <si>
    <t xml:space="preserve">  SOURCE</t>
  </si>
  <si>
    <t xml:space="preserve">  SUM =</t>
  </si>
  <si>
    <t xml:space="preserve">  SUMS</t>
  </si>
  <si>
    <t xml:space="preserve"> (1)</t>
  </si>
  <si>
    <t xml:space="preserve"> (10)</t>
  </si>
  <si>
    <t xml:space="preserve"> (11)</t>
  </si>
  <si>
    <t xml:space="preserve"> (12) </t>
  </si>
  <si>
    <t xml:space="preserve"> (2)</t>
  </si>
  <si>
    <t xml:space="preserve"> (3)</t>
  </si>
  <si>
    <t xml:space="preserve"> (4) </t>
  </si>
  <si>
    <t xml:space="preserve"> (5)</t>
  </si>
  <si>
    <t xml:space="preserve"> (6)</t>
  </si>
  <si>
    <t xml:space="preserve"> (7)</t>
  </si>
  <si>
    <t xml:space="preserve"> (8) </t>
  </si>
  <si>
    <t xml:space="preserve"> (9)</t>
  </si>
  <si>
    <t xml:space="preserve"> (i.e., zero)</t>
  </si>
  <si>
    <t xml:space="preserve"> = B</t>
  </si>
  <si>
    <t xml:space="preserve"> = E</t>
  </si>
  <si>
    <t xml:space="preserve"> Blocks</t>
  </si>
  <si>
    <t xml:space="preserve"> Latins</t>
  </si>
  <si>
    <t xml:space="preserve"> ORIGINAL LATIN SQUARE</t>
  </si>
  <si>
    <t>(Block)</t>
  </si>
  <si>
    <t>1</t>
  </si>
  <si>
    <t>1 (X)</t>
  </si>
  <si>
    <t>1,11,16,6</t>
  </si>
  <si>
    <t>1,2,3,4</t>
  </si>
  <si>
    <t>1,3,2,4</t>
  </si>
  <si>
    <t>1,6,11,16</t>
  </si>
  <si>
    <t>1.      BLOCKING OF ENTRIES</t>
  </si>
  <si>
    <t>10</t>
  </si>
  <si>
    <t>10,12,9,11</t>
  </si>
  <si>
    <t>11</t>
  </si>
  <si>
    <t>11,3,15,7</t>
  </si>
  <si>
    <t>11d</t>
  </si>
  <si>
    <t>11d       TRIPLE LATTICE</t>
  </si>
  <si>
    <t>12</t>
  </si>
  <si>
    <t>13,14,15,16</t>
  </si>
  <si>
    <t>13,16,15,14</t>
  </si>
  <si>
    <t>14,2,6,10</t>
  </si>
  <si>
    <t>2</t>
  </si>
  <si>
    <t>2 (Y)</t>
  </si>
  <si>
    <t>2,7,12,13</t>
  </si>
  <si>
    <t>2.      RANDOMIZATION AND A DATA SET</t>
  </si>
  <si>
    <t>3</t>
  </si>
  <si>
    <t>3 (Z)</t>
  </si>
  <si>
    <t>3,8,9,14</t>
  </si>
  <si>
    <t xml:space="preserve">3.      ENTRY SUMMARY TABLES </t>
  </si>
  <si>
    <t>4</t>
  </si>
  <si>
    <t>4,10,15,5</t>
  </si>
  <si>
    <t>4,5,10,15</t>
  </si>
  <si>
    <t>4.      CALCULATION OF BLOCK EFFECTS (Adjusted for Entries)</t>
  </si>
  <si>
    <t>5</t>
  </si>
  <si>
    <t>5,6,7,8</t>
  </si>
  <si>
    <t>5.     CALCULATION OF BLOCK SS  (Corrected for Entry Effects)</t>
  </si>
  <si>
    <t>6</t>
  </si>
  <si>
    <t>6,8,5,7</t>
  </si>
  <si>
    <t>6.      ANOV OF THE LATTICE</t>
  </si>
  <si>
    <t>7</t>
  </si>
  <si>
    <t>7,2,13,12</t>
  </si>
  <si>
    <t>8</t>
  </si>
  <si>
    <t>8,12,16,4</t>
  </si>
  <si>
    <t>8,14,3,9</t>
  </si>
  <si>
    <t>9</t>
  </si>
  <si>
    <t>9,10,11,12</t>
  </si>
  <si>
    <t>9,13,5,1</t>
  </si>
  <si>
    <t>A1</t>
  </si>
  <si>
    <t>A11</t>
  </si>
  <si>
    <t>A16</t>
  </si>
  <si>
    <t>A6</t>
  </si>
  <si>
    <t>and Clark (see refs) for exemplary data used here. Leonard taught a</t>
  </si>
  <si>
    <t>B12</t>
  </si>
  <si>
    <t>B13</t>
  </si>
  <si>
    <t>B2</t>
  </si>
  <si>
    <t>B7</t>
  </si>
  <si>
    <t>Block</t>
  </si>
  <si>
    <t xml:space="preserve">Block </t>
  </si>
  <si>
    <t>Block effects are corrected for Entry effects by these equations (where r = 3 reps):</t>
  </si>
  <si>
    <t>Block SS is based directly on the Block and Rep effects, by the formula:</t>
  </si>
  <si>
    <t>Blocking results in 3 groups = X, Y and Z, based on the latin square. This example is a 4^2 = 16</t>
  </si>
  <si>
    <t>Blocks (corr. for entries)</t>
  </si>
  <si>
    <t>both in class and in the text were exemplary. It's hard being a</t>
  </si>
  <si>
    <t>C14</t>
  </si>
  <si>
    <t>C3</t>
  </si>
  <si>
    <t>C8</t>
  </si>
  <si>
    <t>C9</t>
  </si>
  <si>
    <t>College of Tropical Agriculture and Human Resources</t>
  </si>
  <si>
    <t>Column Sums</t>
  </si>
  <si>
    <t>Columns</t>
  </si>
  <si>
    <t>D10</t>
  </si>
  <si>
    <t>D15</t>
  </si>
  <si>
    <t>D4</t>
  </si>
  <si>
    <t>D5</t>
  </si>
  <si>
    <t>Department of Horticulture</t>
  </si>
  <si>
    <t>df</t>
  </si>
  <si>
    <t>Effects</t>
  </si>
  <si>
    <t>Effects Squared:</t>
  </si>
  <si>
    <t>Entries</t>
  </si>
  <si>
    <t>entry Triple Lattice with 3 reps, one rep of each group (X,Y,Z).  Entries are assigned as follows:</t>
  </si>
  <si>
    <t>Error (Intra-block)</t>
  </si>
  <si>
    <t>fine course at Ft. Collins, Colorado, and his treatment of the examples</t>
  </si>
  <si>
    <t>Hello.  This is a reminder that this file</t>
  </si>
  <si>
    <t>In this formula, r = no. reps and k = basis of k^2 lattice.</t>
  </si>
  <si>
    <t>Latin Sums</t>
  </si>
  <si>
    <t>Layout of</t>
  </si>
  <si>
    <t>MS</t>
  </si>
  <si>
    <t>Number</t>
  </si>
  <si>
    <t>Once again, my thanks to "Red" Leonard and his colleagues LeClerg</t>
  </si>
  <si>
    <t>one rep only. A second component must be calculated when these arrangements are repeated.</t>
  </si>
  <si>
    <t>Please respect its authorship. And enjoy!</t>
  </si>
  <si>
    <t>Prof. James L. Brewbaker</t>
  </si>
  <si>
    <t>randomized. Within the reps, the blocks are also randomized. Examples are give of data (corn</t>
  </si>
  <si>
    <t>Rep</t>
  </si>
  <si>
    <t>Reps</t>
  </si>
  <si>
    <t>Row Sums</t>
  </si>
  <si>
    <t>SS</t>
  </si>
  <si>
    <t>SS BLKS (unadj) =</t>
  </si>
  <si>
    <t>SS Rep=</t>
  </si>
  <si>
    <t>SS Tot =</t>
  </si>
  <si>
    <t>student, but it's also very hard to be a good teacher...</t>
  </si>
  <si>
    <t>SUM =</t>
  </si>
  <si>
    <t>SUM(Block effects^2)/2rk - SUM(Rep effects^2)/2rk^2</t>
  </si>
  <si>
    <t>SUMS</t>
  </si>
  <si>
    <t>The entries are assigned randomly to the numbers 1..16. Within the 12 blocks, the numbers are</t>
  </si>
  <si>
    <t xml:space="preserve">The SS Blocks has a single component when X,Y and Z arrangements are represented by </t>
  </si>
  <si>
    <t>Three sets of SUMs ("Row", "Column", "Latin") are now  calculated from the X and Y arrangements:</t>
  </si>
  <si>
    <t>Total</t>
  </si>
  <si>
    <t>University of Hawaii, Honolulu, Hawaii    96822</t>
  </si>
  <si>
    <t>Varieties</t>
  </si>
  <si>
    <t>was created by:</t>
  </si>
  <si>
    <t>with df = (12-1) - (3-1) =</t>
  </si>
  <si>
    <t>yields again), with block order restored here:</t>
  </si>
  <si>
    <t xml:space="preserve">Variety AVGs should be adjusted if VARIETY MS was significant.  See previous problems.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</si>
</sst>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i/>
      <sz val="12"/>
      <name val="Arial"/>
      <family val="0"/>
    </font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i/>
      <sz val="14"/>
      <color indexed="48"/>
      <name val="Arial"/>
      <family val="2"/>
    </font>
    <font>
      <b/>
      <sz val="12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>
      <alignment/>
      <protection/>
    </xf>
    <xf numFmtId="7" fontId="0" fillId="2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4" fillId="2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9" fillId="2" borderId="0">
      <alignment/>
      <protection/>
    </xf>
    <xf numFmtId="2" fontId="0" fillId="2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10" fontId="0" fillId="2" borderId="0">
      <alignment/>
      <protection/>
    </xf>
    <xf numFmtId="0" fontId="0" fillId="2" borderId="1">
      <alignment/>
      <protection/>
    </xf>
  </cellStyleXfs>
  <cellXfs count="92">
    <xf numFmtId="0" fontId="0" fillId="2" borderId="0" xfId="0" applyAlignment="1">
      <alignment/>
    </xf>
    <xf numFmtId="164" fontId="11" fillId="2" borderId="0" xfId="0" applyAlignment="1">
      <alignment/>
    </xf>
    <xf numFmtId="0" fontId="2" fillId="2" borderId="0" xfId="0" applyAlignment="1">
      <alignment/>
    </xf>
    <xf numFmtId="0" fontId="10" fillId="2" borderId="0" xfId="0" applyAlignment="1">
      <alignment/>
    </xf>
    <xf numFmtId="0" fontId="11" fillId="2" borderId="0" xfId="0" applyAlignment="1">
      <alignment/>
    </xf>
    <xf numFmtId="164" fontId="11" fillId="2" borderId="2" xfId="0" applyAlignment="1">
      <alignment/>
    </xf>
    <xf numFmtId="164" fontId="11" fillId="2" borderId="3" xfId="0" applyAlignment="1">
      <alignment/>
    </xf>
    <xf numFmtId="164" fontId="11" fillId="2" borderId="4" xfId="0" applyAlignment="1">
      <alignment/>
    </xf>
    <xf numFmtId="164" fontId="11" fillId="2" borderId="5" xfId="0" applyAlignment="1">
      <alignment/>
    </xf>
    <xf numFmtId="164" fontId="11" fillId="2" borderId="6" xfId="0" applyAlignment="1">
      <alignment/>
    </xf>
    <xf numFmtId="0" fontId="0" fillId="2" borderId="3" xfId="0" applyAlignment="1">
      <alignment/>
    </xf>
    <xf numFmtId="0" fontId="0" fillId="2" borderId="4" xfId="0" applyAlignment="1">
      <alignment/>
    </xf>
    <xf numFmtId="0" fontId="0" fillId="2" borderId="2" xfId="0" applyAlignment="1">
      <alignment/>
    </xf>
    <xf numFmtId="0" fontId="0" fillId="2" borderId="7" xfId="0" applyAlignment="1">
      <alignment/>
    </xf>
    <xf numFmtId="0" fontId="0" fillId="2" borderId="5" xfId="0" applyAlignment="1">
      <alignment/>
    </xf>
    <xf numFmtId="0" fontId="0" fillId="2" borderId="6" xfId="0" applyAlignment="1">
      <alignment/>
    </xf>
    <xf numFmtId="0" fontId="10" fillId="2" borderId="8" xfId="0" applyAlignment="1">
      <alignment/>
    </xf>
    <xf numFmtId="2" fontId="11" fillId="2" borderId="0" xfId="0" applyAlignment="1">
      <alignment/>
    </xf>
    <xf numFmtId="2" fontId="0" fillId="2" borderId="0" xfId="0" applyAlignment="1">
      <alignment/>
    </xf>
    <xf numFmtId="0" fontId="11" fillId="2" borderId="9" xfId="0" applyAlignment="1">
      <alignment/>
    </xf>
    <xf numFmtId="0" fontId="10" fillId="2" borderId="10" xfId="0" applyAlignment="1">
      <alignment/>
    </xf>
    <xf numFmtId="0" fontId="10" fillId="2" borderId="4" xfId="0" applyAlignment="1">
      <alignment/>
    </xf>
    <xf numFmtId="0" fontId="10" fillId="2" borderId="9" xfId="0" applyAlignment="1">
      <alignment/>
    </xf>
    <xf numFmtId="0" fontId="10" fillId="2" borderId="2" xfId="0" applyAlignment="1">
      <alignment/>
    </xf>
    <xf numFmtId="0" fontId="10" fillId="2" borderId="7" xfId="0" applyAlignment="1">
      <alignment/>
    </xf>
    <xf numFmtId="0" fontId="10" fillId="2" borderId="6" xfId="0" applyAlignment="1">
      <alignment/>
    </xf>
    <xf numFmtId="0" fontId="0" fillId="2" borderId="10" xfId="0" applyAlignment="1">
      <alignment/>
    </xf>
    <xf numFmtId="0" fontId="11" fillId="2" borderId="11" xfId="0" applyAlignment="1">
      <alignment/>
    </xf>
    <xf numFmtId="0" fontId="10" fillId="2" borderId="11" xfId="0" applyAlignment="1">
      <alignment/>
    </xf>
    <xf numFmtId="0" fontId="0" fillId="2" borderId="12" xfId="0" applyAlignment="1">
      <alignment/>
    </xf>
    <xf numFmtId="0" fontId="11" fillId="2" borderId="10" xfId="0" applyAlignment="1">
      <alignment/>
    </xf>
    <xf numFmtId="0" fontId="11" fillId="2" borderId="3" xfId="0" applyAlignment="1">
      <alignment/>
    </xf>
    <xf numFmtId="0" fontId="11" fillId="2" borderId="8" xfId="0" applyAlignment="1">
      <alignment/>
    </xf>
    <xf numFmtId="0" fontId="11" fillId="2" borderId="7" xfId="0" applyAlignment="1">
      <alignment/>
    </xf>
    <xf numFmtId="0" fontId="11" fillId="2" borderId="5" xfId="0" applyAlignment="1">
      <alignment/>
    </xf>
    <xf numFmtId="0" fontId="11" fillId="2" borderId="12" xfId="0" applyAlignment="1">
      <alignment/>
    </xf>
    <xf numFmtId="0" fontId="11" fillId="2" borderId="4" xfId="0" applyAlignment="1">
      <alignment/>
    </xf>
    <xf numFmtId="0" fontId="11" fillId="2" borderId="6" xfId="0" applyAlignment="1">
      <alignment/>
    </xf>
    <xf numFmtId="0" fontId="10" fillId="2" borderId="12" xfId="0" applyAlignment="1">
      <alignment/>
    </xf>
    <xf numFmtId="0" fontId="0" fillId="2" borderId="8" xfId="0" applyAlignment="1">
      <alignment/>
    </xf>
    <xf numFmtId="0" fontId="12" fillId="2" borderId="10" xfId="0" applyAlignment="1">
      <alignment/>
    </xf>
    <xf numFmtId="0" fontId="12" fillId="2" borderId="4" xfId="0" applyAlignment="1">
      <alignment/>
    </xf>
    <xf numFmtId="0" fontId="12" fillId="2" borderId="2" xfId="0" applyAlignment="1">
      <alignment/>
    </xf>
    <xf numFmtId="0" fontId="11" fillId="2" borderId="2" xfId="0" applyAlignment="1">
      <alignment/>
    </xf>
    <xf numFmtId="0" fontId="12" fillId="2" borderId="9" xfId="0" applyAlignment="1">
      <alignment/>
    </xf>
    <xf numFmtId="0" fontId="12" fillId="2" borderId="7" xfId="0" applyAlignment="1">
      <alignment/>
    </xf>
    <xf numFmtId="0" fontId="12" fillId="2" borderId="6" xfId="0" applyAlignment="1">
      <alignment/>
    </xf>
    <xf numFmtId="0" fontId="12" fillId="2" borderId="13" xfId="0" applyAlignment="1">
      <alignment/>
    </xf>
    <xf numFmtId="0" fontId="12" fillId="2" borderId="14" xfId="0" applyAlignment="1">
      <alignment/>
    </xf>
    <xf numFmtId="0" fontId="11" fillId="2" borderId="13" xfId="0" applyAlignment="1">
      <alignment/>
    </xf>
    <xf numFmtId="0" fontId="11" fillId="2" borderId="15" xfId="0" applyAlignment="1">
      <alignment/>
    </xf>
    <xf numFmtId="0" fontId="11" fillId="2" borderId="14" xfId="0" applyAlignment="1">
      <alignment/>
    </xf>
    <xf numFmtId="0" fontId="13" fillId="2" borderId="0" xfId="0" applyAlignment="1">
      <alignment/>
    </xf>
    <xf numFmtId="2" fontId="0" fillId="2" borderId="2" xfId="0" applyAlignment="1">
      <alignment/>
    </xf>
    <xf numFmtId="0" fontId="11" fillId="2" borderId="10" xfId="0" applyAlignment="1">
      <alignment horizontal="center"/>
    </xf>
    <xf numFmtId="0" fontId="11" fillId="2" borderId="3" xfId="0" applyAlignment="1">
      <alignment horizontal="center"/>
    </xf>
    <xf numFmtId="0" fontId="11" fillId="2" borderId="4" xfId="0" applyAlignment="1">
      <alignment horizontal="center"/>
    </xf>
    <xf numFmtId="0" fontId="11" fillId="2" borderId="9" xfId="0" applyAlignment="1">
      <alignment horizontal="center"/>
    </xf>
    <xf numFmtId="0" fontId="11" fillId="2" borderId="0" xfId="0" applyAlignment="1">
      <alignment horizontal="center"/>
    </xf>
    <xf numFmtId="0" fontId="11" fillId="2" borderId="2" xfId="0" applyAlignment="1">
      <alignment horizontal="center"/>
    </xf>
    <xf numFmtId="0" fontId="11" fillId="2" borderId="7" xfId="0" applyAlignment="1">
      <alignment horizontal="center"/>
    </xf>
    <xf numFmtId="0" fontId="11" fillId="2" borderId="5" xfId="0" applyAlignment="1">
      <alignment horizontal="center"/>
    </xf>
    <xf numFmtId="0" fontId="11" fillId="2" borderId="6" xfId="0" applyAlignment="1">
      <alignment horizontal="center"/>
    </xf>
    <xf numFmtId="0" fontId="10" fillId="2" borderId="11" xfId="0" applyAlignment="1">
      <alignment horizontal="right"/>
    </xf>
    <xf numFmtId="0" fontId="14" fillId="2" borderId="0" xfId="0" applyFont="1" applyAlignment="1">
      <alignment/>
    </xf>
    <xf numFmtId="0" fontId="15" fillId="2" borderId="0" xfId="0" applyFont="1" applyAlignment="1">
      <alignment/>
    </xf>
    <xf numFmtId="0" fontId="0" fillId="2" borderId="0" xfId="0" applyBorder="1" applyAlignment="1">
      <alignment/>
    </xf>
    <xf numFmtId="0" fontId="0" fillId="2" borderId="0" xfId="0" applyBorder="1" applyAlignment="1">
      <alignment/>
    </xf>
    <xf numFmtId="0" fontId="0" fillId="2" borderId="0" xfId="0" applyBorder="1" applyAlignment="1">
      <alignment/>
    </xf>
    <xf numFmtId="0" fontId="0" fillId="2" borderId="0" xfId="0" applyBorder="1" applyAlignment="1">
      <alignment/>
    </xf>
    <xf numFmtId="0" fontId="11" fillId="2" borderId="16" xfId="0" applyBorder="1" applyAlignment="1">
      <alignment/>
    </xf>
    <xf numFmtId="0" fontId="10" fillId="2" borderId="17" xfId="0" applyBorder="1" applyAlignment="1">
      <alignment horizontal="justify"/>
    </xf>
    <xf numFmtId="0" fontId="10" fillId="2" borderId="18" xfId="0" applyBorder="1" applyAlignment="1">
      <alignment/>
    </xf>
    <xf numFmtId="0" fontId="11" fillId="2" borderId="19" xfId="0" applyBorder="1" applyAlignment="1">
      <alignment/>
    </xf>
    <xf numFmtId="0" fontId="11" fillId="2" borderId="20" xfId="0" applyBorder="1" applyAlignment="1">
      <alignment/>
    </xf>
    <xf numFmtId="0" fontId="11" fillId="2" borderId="21" xfId="0" applyBorder="1" applyAlignment="1">
      <alignment/>
    </xf>
    <xf numFmtId="0" fontId="11" fillId="2" borderId="0" xfId="0" applyBorder="1" applyAlignment="1">
      <alignment/>
    </xf>
    <xf numFmtId="0" fontId="11" fillId="2" borderId="22" xfId="0" applyBorder="1" applyAlignment="1">
      <alignment/>
    </xf>
    <xf numFmtId="0" fontId="11" fillId="2" borderId="23" xfId="0" applyBorder="1" applyAlignment="1">
      <alignment/>
    </xf>
    <xf numFmtId="0" fontId="11" fillId="2" borderId="0" xfId="0" applyBorder="1" applyAlignment="1">
      <alignment/>
    </xf>
    <xf numFmtId="0" fontId="11" fillId="2" borderId="10" xfId="0" applyBorder="1" applyAlignment="1">
      <alignment/>
    </xf>
    <xf numFmtId="0" fontId="11" fillId="2" borderId="7" xfId="0" applyBorder="1" applyAlignment="1">
      <alignment/>
    </xf>
    <xf numFmtId="0" fontId="11" fillId="2" borderId="13" xfId="0" applyBorder="1" applyAlignment="1">
      <alignment/>
    </xf>
    <xf numFmtId="0" fontId="11" fillId="2" borderId="9" xfId="0" applyBorder="1" applyAlignment="1">
      <alignment/>
    </xf>
    <xf numFmtId="0" fontId="11" fillId="2" borderId="3" xfId="0" applyBorder="1" applyAlignment="1">
      <alignment/>
    </xf>
    <xf numFmtId="0" fontId="11" fillId="2" borderId="5" xfId="0" applyBorder="1" applyAlignment="1">
      <alignment/>
    </xf>
    <xf numFmtId="0" fontId="11" fillId="2" borderId="15" xfId="0" applyBorder="1" applyAlignment="1">
      <alignment/>
    </xf>
    <xf numFmtId="0" fontId="11" fillId="2" borderId="0" xfId="0" applyBorder="1" applyAlignment="1">
      <alignment/>
    </xf>
    <xf numFmtId="0" fontId="11" fillId="2" borderId="4" xfId="0" applyBorder="1" applyAlignment="1">
      <alignment/>
    </xf>
    <xf numFmtId="0" fontId="11" fillId="2" borderId="6" xfId="0" applyBorder="1" applyAlignment="1">
      <alignment/>
    </xf>
    <xf numFmtId="0" fontId="11" fillId="2" borderId="14" xfId="0" applyBorder="1" applyAlignment="1">
      <alignment/>
    </xf>
    <xf numFmtId="0" fontId="11" fillId="2" borderId="2" xfId="0" applyBorder="1" applyAlignment="1">
      <alignment/>
    </xf>
  </cellXfs>
  <cellStyles count="16">
    <cellStyle name="Normal" xfId="0"/>
    <cellStyle name="Comma" xfId="15"/>
    <cellStyle name="Currency" xfId="16"/>
    <cellStyle name="Date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Fixed" xfId="25"/>
    <cellStyle name="HEADING1" xfId="26"/>
    <cellStyle name="HEADING2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8"/>
  <sheetViews>
    <sheetView tabSelected="1" workbookViewId="0" topLeftCell="A1">
      <selection activeCell="A1" sqref="A1"/>
    </sheetView>
  </sheetViews>
  <sheetFormatPr defaultColWidth="8.88671875" defaultRowHeight="15"/>
  <cols>
    <col min="1" max="11" width="6.21484375" style="0" customWidth="1"/>
    <col min="12" max="13" width="6.10546875" style="0" customWidth="1"/>
    <col min="14" max="16384" width="6.21484375" style="0" customWidth="1"/>
  </cols>
  <sheetData>
    <row r="1" spans="1:24" ht="18.75">
      <c r="A1" s="64" t="s">
        <v>51</v>
      </c>
      <c r="N1" s="2" t="s">
        <v>123</v>
      </c>
      <c r="X1" t="s">
        <v>50</v>
      </c>
    </row>
    <row r="2" ht="15.75">
      <c r="N2" s="2" t="s">
        <v>86</v>
      </c>
    </row>
    <row r="3" spans="1:14" ht="15.75">
      <c r="A3" s="65" t="s">
        <v>45</v>
      </c>
      <c r="N3" s="2" t="s">
        <v>116</v>
      </c>
    </row>
    <row r="4" ht="15.75">
      <c r="N4" s="2" t="s">
        <v>97</v>
      </c>
    </row>
    <row r="5" spans="1:14" ht="15.75">
      <c r="A5" t="s">
        <v>5</v>
      </c>
      <c r="N5" s="2" t="s">
        <v>135</v>
      </c>
    </row>
    <row r="6" ht="15">
      <c r="A6" t="s">
        <v>95</v>
      </c>
    </row>
    <row r="7" ht="15">
      <c r="A7" t="s">
        <v>114</v>
      </c>
    </row>
    <row r="9" spans="2:8" ht="15.75">
      <c r="B9" s="2" t="s">
        <v>37</v>
      </c>
      <c r="G9" t="s">
        <v>38</v>
      </c>
      <c r="H9" s="2" t="s">
        <v>11</v>
      </c>
    </row>
    <row r="10" spans="2:11" ht="15">
      <c r="B10" s="4" t="s">
        <v>82</v>
      </c>
      <c r="C10" s="4" t="s">
        <v>89</v>
      </c>
      <c r="D10" s="4" t="s">
        <v>99</v>
      </c>
      <c r="E10" s="4" t="s">
        <v>107</v>
      </c>
      <c r="F10" s="4"/>
      <c r="G10" s="4" t="s">
        <v>20</v>
      </c>
      <c r="H10" s="54">
        <v>1</v>
      </c>
      <c r="I10" s="57">
        <v>2</v>
      </c>
      <c r="J10" s="57">
        <v>3</v>
      </c>
      <c r="K10" s="60">
        <v>4</v>
      </c>
    </row>
    <row r="11" spans="2:11" ht="15">
      <c r="B11" s="4" t="s">
        <v>108</v>
      </c>
      <c r="C11" s="4" t="s">
        <v>85</v>
      </c>
      <c r="D11" s="4" t="s">
        <v>90</v>
      </c>
      <c r="E11" s="4" t="s">
        <v>100</v>
      </c>
      <c r="F11" s="4"/>
      <c r="G11" s="4" t="s">
        <v>24</v>
      </c>
      <c r="H11" s="55">
        <v>5</v>
      </c>
      <c r="I11" s="58">
        <v>6</v>
      </c>
      <c r="J11" s="58">
        <v>7</v>
      </c>
      <c r="K11" s="61">
        <v>8</v>
      </c>
    </row>
    <row r="12" spans="2:11" ht="15">
      <c r="B12" s="4" t="s">
        <v>101</v>
      </c>
      <c r="C12" s="4" t="s">
        <v>105</v>
      </c>
      <c r="D12" s="4" t="s">
        <v>83</v>
      </c>
      <c r="E12" s="4" t="s">
        <v>87</v>
      </c>
      <c r="F12" s="4"/>
      <c r="G12" s="4" t="s">
        <v>25</v>
      </c>
      <c r="H12" s="55">
        <v>9</v>
      </c>
      <c r="I12" s="58">
        <v>10</v>
      </c>
      <c r="J12" s="58">
        <v>11</v>
      </c>
      <c r="K12" s="61">
        <v>12</v>
      </c>
    </row>
    <row r="13" spans="2:11" ht="15">
      <c r="B13" s="4" t="s">
        <v>88</v>
      </c>
      <c r="C13" s="4" t="s">
        <v>98</v>
      </c>
      <c r="D13" s="4" t="s">
        <v>106</v>
      </c>
      <c r="E13" s="4" t="s">
        <v>84</v>
      </c>
      <c r="F13" s="4"/>
      <c r="G13" s="4" t="s">
        <v>26</v>
      </c>
      <c r="H13" s="56">
        <v>13</v>
      </c>
      <c r="I13" s="59">
        <v>14</v>
      </c>
      <c r="J13" s="59">
        <v>15</v>
      </c>
      <c r="K13" s="62">
        <v>16</v>
      </c>
    </row>
    <row r="15" spans="1:8" ht="15.75">
      <c r="A15" t="s">
        <v>38</v>
      </c>
      <c r="B15" s="2" t="s">
        <v>12</v>
      </c>
      <c r="G15" t="s">
        <v>38</v>
      </c>
      <c r="H15" s="2" t="s">
        <v>13</v>
      </c>
    </row>
    <row r="16" spans="1:11" ht="15">
      <c r="A16" s="4" t="s">
        <v>27</v>
      </c>
      <c r="B16" s="54">
        <v>1</v>
      </c>
      <c r="C16" s="57">
        <v>5</v>
      </c>
      <c r="D16" s="57">
        <v>9</v>
      </c>
      <c r="E16" s="60">
        <v>13</v>
      </c>
      <c r="F16" s="4"/>
      <c r="G16" s="4" t="s">
        <v>31</v>
      </c>
      <c r="H16" s="54">
        <v>1</v>
      </c>
      <c r="I16" s="57">
        <v>6</v>
      </c>
      <c r="J16" s="57">
        <v>11</v>
      </c>
      <c r="K16" s="60">
        <v>16</v>
      </c>
    </row>
    <row r="17" spans="1:11" ht="15">
      <c r="A17" s="4" t="s">
        <v>28</v>
      </c>
      <c r="B17" s="55">
        <v>2</v>
      </c>
      <c r="C17" s="58">
        <v>6</v>
      </c>
      <c r="D17" s="58">
        <v>10</v>
      </c>
      <c r="E17" s="61">
        <v>14</v>
      </c>
      <c r="F17" s="4"/>
      <c r="G17" s="4" t="s">
        <v>21</v>
      </c>
      <c r="H17" s="55">
        <v>2</v>
      </c>
      <c r="I17" s="58">
        <v>7</v>
      </c>
      <c r="J17" s="58">
        <v>12</v>
      </c>
      <c r="K17" s="61">
        <v>13</v>
      </c>
    </row>
    <row r="18" spans="1:11" ht="15">
      <c r="A18" s="4" t="s">
        <v>29</v>
      </c>
      <c r="B18" s="55">
        <v>3</v>
      </c>
      <c r="C18" s="58">
        <v>7</v>
      </c>
      <c r="D18" s="58">
        <v>11</v>
      </c>
      <c r="E18" s="61">
        <v>15</v>
      </c>
      <c r="F18" s="4"/>
      <c r="G18" s="4" t="s">
        <v>22</v>
      </c>
      <c r="H18" s="55">
        <v>3</v>
      </c>
      <c r="I18" s="58">
        <v>8</v>
      </c>
      <c r="J18" s="58">
        <v>9</v>
      </c>
      <c r="K18" s="61">
        <v>14</v>
      </c>
    </row>
    <row r="19" spans="1:11" ht="15">
      <c r="A19" s="4" t="s">
        <v>30</v>
      </c>
      <c r="B19" s="56">
        <v>4</v>
      </c>
      <c r="C19" s="59">
        <v>8</v>
      </c>
      <c r="D19" s="59">
        <v>12</v>
      </c>
      <c r="E19" s="62">
        <v>16</v>
      </c>
      <c r="F19" s="4"/>
      <c r="G19" s="4" t="s">
        <v>23</v>
      </c>
      <c r="H19" s="56">
        <v>4</v>
      </c>
      <c r="I19" s="59">
        <v>5</v>
      </c>
      <c r="J19" s="59">
        <v>10</v>
      </c>
      <c r="K19" s="62">
        <v>15</v>
      </c>
    </row>
    <row r="21" ht="15.75">
      <c r="A21" s="65" t="s">
        <v>59</v>
      </c>
    </row>
    <row r="23" ht="15">
      <c r="A23" t="s">
        <v>139</v>
      </c>
    </row>
    <row r="24" ht="15">
      <c r="A24" t="s">
        <v>127</v>
      </c>
    </row>
    <row r="25" ht="15">
      <c r="A25" t="s">
        <v>147</v>
      </c>
    </row>
    <row r="26" spans="1:10" ht="15">
      <c r="A26" s="20"/>
      <c r="B26" s="22"/>
      <c r="C26" s="22" t="s">
        <v>120</v>
      </c>
      <c r="D26" s="22"/>
      <c r="E26" s="22"/>
      <c r="F26" s="22" t="s">
        <v>8</v>
      </c>
      <c r="G26" s="22"/>
      <c r="H26" s="22"/>
      <c r="I26" s="20" t="s">
        <v>91</v>
      </c>
      <c r="J26" s="24" t="s">
        <v>128</v>
      </c>
    </row>
    <row r="27" spans="1:10" ht="15">
      <c r="A27" s="21" t="s">
        <v>128</v>
      </c>
      <c r="B27" s="23" t="s">
        <v>91</v>
      </c>
      <c r="C27" s="23" t="s">
        <v>113</v>
      </c>
      <c r="D27" s="23"/>
      <c r="E27" s="23" t="s">
        <v>9</v>
      </c>
      <c r="F27" s="23"/>
      <c r="G27" s="23"/>
      <c r="H27" s="23"/>
      <c r="I27" s="21" t="s">
        <v>138</v>
      </c>
      <c r="J27" s="25" t="s">
        <v>138</v>
      </c>
    </row>
    <row r="28" spans="1:10" ht="15">
      <c r="A28" s="26" t="s">
        <v>40</v>
      </c>
      <c r="B28" s="13" t="s">
        <v>39</v>
      </c>
      <c r="C28" s="26" t="s">
        <v>43</v>
      </c>
      <c r="D28" s="13"/>
      <c r="E28" s="1">
        <v>19.5</v>
      </c>
      <c r="F28" s="1">
        <v>24.1</v>
      </c>
      <c r="G28" s="1">
        <v>23.3</v>
      </c>
      <c r="H28" s="1">
        <v>23.2</v>
      </c>
      <c r="I28" s="6">
        <f aca="true" t="shared" si="0" ref="I28:I39">SUM(E28:H28)</f>
        <v>90.10000000000001</v>
      </c>
      <c r="J28" s="8"/>
    </row>
    <row r="29" spans="1:10" ht="15">
      <c r="A29" s="10"/>
      <c r="B29" s="14" t="s">
        <v>56</v>
      </c>
      <c r="C29" s="10" t="s">
        <v>72</v>
      </c>
      <c r="D29" s="14"/>
      <c r="E29" s="1">
        <v>25.8</v>
      </c>
      <c r="F29" s="1">
        <v>27.1</v>
      </c>
      <c r="G29" s="1">
        <v>24</v>
      </c>
      <c r="H29" s="1">
        <v>24.5</v>
      </c>
      <c r="I29" s="6">
        <f t="shared" si="0"/>
        <v>101.4</v>
      </c>
      <c r="J29" s="8"/>
    </row>
    <row r="30" spans="1:10" ht="15">
      <c r="A30" s="10"/>
      <c r="B30" s="14" t="s">
        <v>60</v>
      </c>
      <c r="C30" s="10" t="s">
        <v>47</v>
      </c>
      <c r="D30" s="14"/>
      <c r="E30" s="1">
        <v>27.3</v>
      </c>
      <c r="F30" s="1">
        <v>26.4</v>
      </c>
      <c r="G30" s="1">
        <v>21.2</v>
      </c>
      <c r="H30" s="1">
        <v>26.5</v>
      </c>
      <c r="I30" s="6">
        <f t="shared" si="0"/>
        <v>101.4</v>
      </c>
      <c r="J30" s="8"/>
    </row>
    <row r="31" spans="1:10" ht="15">
      <c r="A31" s="10"/>
      <c r="B31" s="14" t="s">
        <v>64</v>
      </c>
      <c r="C31" s="10" t="s">
        <v>54</v>
      </c>
      <c r="D31" s="14"/>
      <c r="E31" s="1">
        <v>26.2</v>
      </c>
      <c r="F31" s="1">
        <v>25.2</v>
      </c>
      <c r="G31" s="1">
        <v>28.7</v>
      </c>
      <c r="H31" s="1">
        <v>28.5</v>
      </c>
      <c r="I31" s="6">
        <f t="shared" si="0"/>
        <v>108.6</v>
      </c>
      <c r="J31" s="8">
        <f>SUM(I28:I31)</f>
        <v>401.5</v>
      </c>
    </row>
    <row r="32" spans="1:10" ht="15">
      <c r="A32" s="10" t="s">
        <v>57</v>
      </c>
      <c r="B32" s="14" t="s">
        <v>68</v>
      </c>
      <c r="C32" s="10" t="s">
        <v>81</v>
      </c>
      <c r="D32" s="14"/>
      <c r="E32" s="1">
        <v>25.7</v>
      </c>
      <c r="F32" s="1">
        <v>29.2</v>
      </c>
      <c r="G32" s="1">
        <v>25.2</v>
      </c>
      <c r="H32" s="1">
        <v>20</v>
      </c>
      <c r="I32" s="6">
        <f t="shared" si="0"/>
        <v>100.1</v>
      </c>
      <c r="J32" s="8"/>
    </row>
    <row r="33" spans="1:10" ht="15">
      <c r="A33" s="10"/>
      <c r="B33" s="14" t="s">
        <v>71</v>
      </c>
      <c r="C33" s="10" t="s">
        <v>55</v>
      </c>
      <c r="D33" s="14"/>
      <c r="E33" s="1">
        <v>27.7</v>
      </c>
      <c r="F33" s="1">
        <v>25.6</v>
      </c>
      <c r="G33" s="1">
        <v>28.4</v>
      </c>
      <c r="H33" s="1">
        <v>29.5</v>
      </c>
      <c r="I33" s="6">
        <f t="shared" si="0"/>
        <v>111.19999999999999</v>
      </c>
      <c r="J33" s="8"/>
    </row>
    <row r="34" spans="1:10" ht="15">
      <c r="A34" s="10"/>
      <c r="B34" s="14" t="s">
        <v>74</v>
      </c>
      <c r="C34" s="10" t="s">
        <v>49</v>
      </c>
      <c r="D34" s="14"/>
      <c r="E34" s="1">
        <v>27.3</v>
      </c>
      <c r="F34" s="1">
        <v>25.6</v>
      </c>
      <c r="G34" s="1">
        <v>23.8</v>
      </c>
      <c r="H34" s="1">
        <v>30.4</v>
      </c>
      <c r="I34" s="6">
        <f t="shared" si="0"/>
        <v>107.1</v>
      </c>
      <c r="J34" s="8"/>
    </row>
    <row r="35" spans="1:10" ht="15">
      <c r="A35" s="10"/>
      <c r="B35" s="14" t="s">
        <v>76</v>
      </c>
      <c r="C35" s="10" t="s">
        <v>77</v>
      </c>
      <c r="D35" s="14"/>
      <c r="E35" s="1">
        <v>32.4</v>
      </c>
      <c r="F35" s="1">
        <v>28.9</v>
      </c>
      <c r="G35" s="1">
        <v>33.8</v>
      </c>
      <c r="H35" s="1">
        <v>28.5</v>
      </c>
      <c r="I35" s="6">
        <f t="shared" si="0"/>
        <v>123.6</v>
      </c>
      <c r="J35" s="8">
        <f>SUM(I32:I35)</f>
        <v>442</v>
      </c>
    </row>
    <row r="36" spans="1:10" ht="15">
      <c r="A36" s="10" t="s">
        <v>61</v>
      </c>
      <c r="B36" s="14" t="s">
        <v>79</v>
      </c>
      <c r="C36" s="10" t="s">
        <v>41</v>
      </c>
      <c r="D36" s="14"/>
      <c r="E36" s="1">
        <v>23.4</v>
      </c>
      <c r="F36" s="1">
        <v>31.7</v>
      </c>
      <c r="G36" s="1">
        <v>24.9</v>
      </c>
      <c r="H36" s="1">
        <v>23.8</v>
      </c>
      <c r="I36" s="6">
        <f t="shared" si="0"/>
        <v>103.8</v>
      </c>
      <c r="J36" s="8"/>
    </row>
    <row r="37" spans="1:10" ht="15">
      <c r="A37" s="10"/>
      <c r="B37" s="14" t="s">
        <v>46</v>
      </c>
      <c r="C37" s="10" t="s">
        <v>75</v>
      </c>
      <c r="D37" s="14"/>
      <c r="E37" s="1">
        <v>24.3</v>
      </c>
      <c r="F37" s="1">
        <v>19.4</v>
      </c>
      <c r="G37" s="1">
        <v>20.7</v>
      </c>
      <c r="H37" s="1">
        <v>28.9</v>
      </c>
      <c r="I37" s="6">
        <f t="shared" si="0"/>
        <v>93.30000000000001</v>
      </c>
      <c r="J37" s="8"/>
    </row>
    <row r="38" spans="1:10" ht="15">
      <c r="A38" s="10"/>
      <c r="B38" s="14" t="s">
        <v>48</v>
      </c>
      <c r="C38" s="10" t="s">
        <v>78</v>
      </c>
      <c r="D38" s="14"/>
      <c r="E38" s="1">
        <v>28</v>
      </c>
      <c r="F38" s="1">
        <v>31</v>
      </c>
      <c r="G38" s="1">
        <v>20.1</v>
      </c>
      <c r="H38" s="1">
        <v>24.8</v>
      </c>
      <c r="I38" s="6">
        <f t="shared" si="0"/>
        <v>103.89999999999999</v>
      </c>
      <c r="J38" s="8"/>
    </row>
    <row r="39" spans="1:10" ht="15">
      <c r="A39" s="11"/>
      <c r="B39" s="15" t="s">
        <v>52</v>
      </c>
      <c r="C39" s="11" t="s">
        <v>65</v>
      </c>
      <c r="D39" s="15"/>
      <c r="E39" s="5">
        <v>32</v>
      </c>
      <c r="F39" s="5">
        <v>25.9</v>
      </c>
      <c r="G39" s="5">
        <v>25.9</v>
      </c>
      <c r="H39" s="5">
        <v>23.5</v>
      </c>
      <c r="I39" s="7">
        <f t="shared" si="0"/>
        <v>107.3</v>
      </c>
      <c r="J39" s="9">
        <f>SUM(I36:I39)</f>
        <v>408.3</v>
      </c>
    </row>
    <row r="41" spans="1:11" ht="15">
      <c r="A41" s="4" t="s">
        <v>4</v>
      </c>
      <c r="B41" s="4">
        <f>COUNTA(E28:H39)</f>
        <v>48</v>
      </c>
      <c r="C41" s="4" t="s">
        <v>136</v>
      </c>
      <c r="D41" s="1">
        <f>SUM(I28:I39)</f>
        <v>1251.8</v>
      </c>
      <c r="E41" s="17" t="s">
        <v>134</v>
      </c>
      <c r="F41" s="17">
        <f>VARP(E28:H39)*B41</f>
        <v>553.8591666666762</v>
      </c>
      <c r="G41" s="17" t="s">
        <v>133</v>
      </c>
      <c r="H41" s="17">
        <f>VARP(J31:J39)*3/16</f>
        <v>58.795416666665304</v>
      </c>
      <c r="I41" s="17" t="s">
        <v>132</v>
      </c>
      <c r="J41" s="18"/>
      <c r="K41" s="17">
        <f>VARP(I28:I39)*12/4</f>
        <v>203.23416666666645</v>
      </c>
    </row>
    <row r="43" ht="15.75">
      <c r="A43" s="65" t="s">
        <v>63</v>
      </c>
    </row>
    <row r="44" ht="15.75">
      <c r="A44" s="65"/>
    </row>
    <row r="45" spans="1:8" ht="15">
      <c r="A45" t="s">
        <v>141</v>
      </c>
      <c r="H45" s="67"/>
    </row>
    <row r="46" spans="1:9" ht="30">
      <c r="A46" s="16" t="s">
        <v>0</v>
      </c>
      <c r="B46" s="28"/>
      <c r="C46" s="28"/>
      <c r="D46" s="28"/>
      <c r="E46" s="28"/>
      <c r="F46" s="28"/>
      <c r="G46" s="71" t="s">
        <v>130</v>
      </c>
      <c r="H46" s="69"/>
      <c r="I46" s="66"/>
    </row>
    <row r="47" spans="1:8" ht="15">
      <c r="A47" s="26" t="s">
        <v>42</v>
      </c>
      <c r="B47" s="13"/>
      <c r="C47" s="30">
        <f>E28+H32+E36</f>
        <v>62.9</v>
      </c>
      <c r="D47" s="19">
        <f>G28+F33+F37</f>
        <v>68.30000000000001</v>
      </c>
      <c r="E47" s="19">
        <f>F28+F34+G38</f>
        <v>69.80000000000001</v>
      </c>
      <c r="F47" s="33">
        <f>H28+H35+E39</f>
        <v>83.7</v>
      </c>
      <c r="G47" s="34">
        <f>SUM(C47:F47)</f>
        <v>284.70000000000005</v>
      </c>
      <c r="H47" s="68"/>
    </row>
    <row r="48" spans="1:7" ht="15">
      <c r="A48" s="10" t="s">
        <v>69</v>
      </c>
      <c r="B48" s="14"/>
      <c r="C48" s="31">
        <f>G29+G32+H39</f>
        <v>72.7</v>
      </c>
      <c r="D48" s="4">
        <f>E29+G33+H36</f>
        <v>78</v>
      </c>
      <c r="E48" s="4">
        <f>H29+H34+E37</f>
        <v>79.2</v>
      </c>
      <c r="F48" s="34">
        <f>F29+E35+E38</f>
        <v>87.5</v>
      </c>
      <c r="G48" s="34">
        <f>SUM(C48:F48)</f>
        <v>317.4</v>
      </c>
    </row>
    <row r="49" spans="1:7" ht="15">
      <c r="A49" s="10" t="s">
        <v>80</v>
      </c>
      <c r="B49" s="14"/>
      <c r="C49" s="31">
        <f>G30+E32+H38</f>
        <v>71.7</v>
      </c>
      <c r="D49" s="4">
        <f>E30+H33+F39</f>
        <v>82.69999999999999</v>
      </c>
      <c r="E49" s="4">
        <f>H30+E34+F36</f>
        <v>85.5</v>
      </c>
      <c r="F49" s="34">
        <f>F30+F35+H37</f>
        <v>84.19999999999999</v>
      </c>
      <c r="G49" s="34">
        <f>SUM(C49:F49)</f>
        <v>324.09999999999997</v>
      </c>
    </row>
    <row r="50" spans="1:7" ht="15">
      <c r="A50" s="10" t="s">
        <v>53</v>
      </c>
      <c r="B50" s="14"/>
      <c r="C50" s="31">
        <f>E31+F32+G37</f>
        <v>76.1</v>
      </c>
      <c r="D50" s="4">
        <f>H31+E33+F38</f>
        <v>87.2</v>
      </c>
      <c r="E50" s="4">
        <f>G31+G34+G39</f>
        <v>78.4</v>
      </c>
      <c r="F50" s="34">
        <f>F31+G35+G36</f>
        <v>83.9</v>
      </c>
      <c r="G50" s="34">
        <f>SUM(C50:F50)</f>
        <v>325.6</v>
      </c>
    </row>
    <row r="51" spans="1:10" ht="15">
      <c r="A51" s="16" t="s">
        <v>103</v>
      </c>
      <c r="B51" s="29"/>
      <c r="C51" s="32">
        <f>SUM(C47:C50)</f>
        <v>283.4</v>
      </c>
      <c r="D51" s="27">
        <f>SUM(D47:D50)</f>
        <v>316.2</v>
      </c>
      <c r="E51" s="27">
        <f>SUM(E47:E50)</f>
        <v>312.9</v>
      </c>
      <c r="F51" s="35">
        <f>SUM(F47:F50)</f>
        <v>339.29999999999995</v>
      </c>
      <c r="G51" s="35">
        <f>SUM(C47:F50)</f>
        <v>1251.8000000000002</v>
      </c>
      <c r="H51" t="s">
        <v>7</v>
      </c>
      <c r="J51">
        <f>VARP(C47:F50)*16/3</f>
        <v>273.4658333333209</v>
      </c>
    </row>
    <row r="52" spans="1:8" ht="15">
      <c r="A52" s="3"/>
      <c r="B52" s="3"/>
      <c r="C52" s="3"/>
      <c r="D52" s="3"/>
      <c r="E52" s="3"/>
      <c r="F52" s="3"/>
      <c r="G52" s="3"/>
      <c r="H52" s="67"/>
    </row>
    <row r="53" spans="1:9" ht="30">
      <c r="A53" s="16" t="s">
        <v>3</v>
      </c>
      <c r="B53" s="28"/>
      <c r="C53" s="28"/>
      <c r="D53" s="28"/>
      <c r="E53" s="28"/>
      <c r="F53" s="72"/>
      <c r="G53" s="71" t="s">
        <v>119</v>
      </c>
      <c r="H53" s="69"/>
      <c r="I53" s="66"/>
    </row>
    <row r="54" spans="1:7" ht="15">
      <c r="A54" s="26" t="s">
        <v>44</v>
      </c>
      <c r="B54" s="13"/>
      <c r="C54" s="30">
        <v>62.9</v>
      </c>
      <c r="D54" s="19">
        <v>78</v>
      </c>
      <c r="E54" s="19">
        <v>85.5</v>
      </c>
      <c r="F54" s="33">
        <v>83.9</v>
      </c>
      <c r="G54" s="70">
        <f>SUM(C54:F54)</f>
        <v>310.3</v>
      </c>
    </row>
    <row r="55" spans="1:7" ht="15">
      <c r="A55" s="10" t="s">
        <v>58</v>
      </c>
      <c r="B55" s="14"/>
      <c r="C55" s="31">
        <v>68.3</v>
      </c>
      <c r="D55" s="4">
        <v>79.2</v>
      </c>
      <c r="E55" s="4">
        <v>84.2</v>
      </c>
      <c r="F55" s="34">
        <v>76.1</v>
      </c>
      <c r="G55" s="34">
        <f>SUM(C55:F55)</f>
        <v>307.79999999999995</v>
      </c>
    </row>
    <row r="56" spans="1:7" ht="15">
      <c r="A56" s="10" t="s">
        <v>62</v>
      </c>
      <c r="B56" s="14"/>
      <c r="C56" s="31">
        <v>69.8</v>
      </c>
      <c r="D56" s="4">
        <v>87.5</v>
      </c>
      <c r="E56" s="4">
        <v>71.7</v>
      </c>
      <c r="F56" s="34">
        <v>87.2</v>
      </c>
      <c r="G56" s="34">
        <f>SUM(C56:F56)</f>
        <v>316.2</v>
      </c>
    </row>
    <row r="57" spans="1:7" ht="15">
      <c r="A57" s="10" t="s">
        <v>66</v>
      </c>
      <c r="B57" s="14"/>
      <c r="C57" s="31">
        <v>83.7</v>
      </c>
      <c r="D57" s="4">
        <v>72.7</v>
      </c>
      <c r="E57" s="4">
        <v>82.7</v>
      </c>
      <c r="F57" s="34">
        <v>78.4</v>
      </c>
      <c r="G57" s="37">
        <f>SUM(C57:F57)</f>
        <v>317.5</v>
      </c>
    </row>
    <row r="58" spans="1:7" ht="15">
      <c r="A58" s="39" t="s">
        <v>10</v>
      </c>
      <c r="B58" s="29"/>
      <c r="C58" s="32">
        <f>SUM(C54:C57)</f>
        <v>284.7</v>
      </c>
      <c r="D58" s="27">
        <f>SUM(D54:D57)</f>
        <v>317.4</v>
      </c>
      <c r="E58" s="27">
        <f>SUM(E54:E57)</f>
        <v>324.09999999999997</v>
      </c>
      <c r="F58" s="35">
        <f>SUM(F54:F57)</f>
        <v>325.6</v>
      </c>
      <c r="G58" s="35">
        <f>SUM(G54:G57)</f>
        <v>1251.8</v>
      </c>
    </row>
    <row r="60" ht="15.75">
      <c r="A60" s="65" t="s">
        <v>67</v>
      </c>
    </row>
    <row r="62" ht="15">
      <c r="A62" t="s">
        <v>93</v>
      </c>
    </row>
    <row r="63" ht="15">
      <c r="A63" s="52" t="s">
        <v>6</v>
      </c>
    </row>
    <row r="65" spans="1:8" ht="15">
      <c r="A65" s="40" t="s">
        <v>91</v>
      </c>
      <c r="B65" s="40"/>
      <c r="C65" s="45"/>
      <c r="D65" s="47" t="s">
        <v>92</v>
      </c>
      <c r="E65" s="44" t="s">
        <v>91</v>
      </c>
      <c r="F65" s="47" t="s">
        <v>14</v>
      </c>
      <c r="G65" s="44" t="s">
        <v>112</v>
      </c>
      <c r="H65" s="45"/>
    </row>
    <row r="66" spans="1:8" ht="15">
      <c r="A66" s="41" t="s">
        <v>122</v>
      </c>
      <c r="B66" s="41" t="s">
        <v>2</v>
      </c>
      <c r="C66" s="46"/>
      <c r="D66" s="48" t="s">
        <v>138</v>
      </c>
      <c r="E66" s="42" t="s">
        <v>111</v>
      </c>
      <c r="F66" s="48" t="s">
        <v>19</v>
      </c>
      <c r="G66" s="42" t="s">
        <v>35</v>
      </c>
      <c r="H66" s="46" t="s">
        <v>15</v>
      </c>
    </row>
    <row r="67" spans="1:8" ht="15">
      <c r="A67" s="30">
        <v>1</v>
      </c>
      <c r="B67" s="30" t="s">
        <v>16</v>
      </c>
      <c r="C67" s="33">
        <v>284.7</v>
      </c>
      <c r="D67" s="49">
        <v>90.1</v>
      </c>
      <c r="E67" s="19">
        <f aca="true" t="shared" si="1" ref="E67:E78">C67-3*D67</f>
        <v>14.400000000000034</v>
      </c>
      <c r="F67" s="49"/>
      <c r="G67" s="19">
        <f aca="true" t="shared" si="2" ref="G67:G78">E67^2</f>
        <v>207.36000000000098</v>
      </c>
      <c r="H67" s="33"/>
    </row>
    <row r="68" spans="1:8" ht="15">
      <c r="A68" s="31">
        <v>2</v>
      </c>
      <c r="B68" s="31" t="s">
        <v>16</v>
      </c>
      <c r="C68" s="34">
        <v>317.4</v>
      </c>
      <c r="D68" s="50">
        <v>101.4</v>
      </c>
      <c r="E68" s="4">
        <f t="shared" si="1"/>
        <v>13.199999999999932</v>
      </c>
      <c r="F68" s="50"/>
      <c r="G68" s="4">
        <f t="shared" si="2"/>
        <v>174.2399999999982</v>
      </c>
      <c r="H68" s="34"/>
    </row>
    <row r="69" spans="1:8" ht="15">
      <c r="A69" s="31">
        <v>3</v>
      </c>
      <c r="B69" s="31" t="s">
        <v>16</v>
      </c>
      <c r="C69" s="34">
        <v>324.1</v>
      </c>
      <c r="D69" s="50">
        <v>101.4</v>
      </c>
      <c r="E69" s="4">
        <f t="shared" si="1"/>
        <v>19.899999999999977</v>
      </c>
      <c r="F69" s="50"/>
      <c r="G69" s="4">
        <f t="shared" si="2"/>
        <v>396.0099999999991</v>
      </c>
      <c r="H69" s="34"/>
    </row>
    <row r="70" spans="1:8" ht="15">
      <c r="A70" s="73">
        <v>4</v>
      </c>
      <c r="B70" s="73" t="s">
        <v>16</v>
      </c>
      <c r="C70" s="74">
        <v>325.6</v>
      </c>
      <c r="D70" s="75">
        <v>108.6</v>
      </c>
      <c r="E70" s="76">
        <f t="shared" si="1"/>
        <v>-0.1999999999999318</v>
      </c>
      <c r="F70" s="75">
        <f>SUM(E67:E70)</f>
        <v>47.30000000000001</v>
      </c>
      <c r="G70" s="76">
        <f t="shared" si="2"/>
        <v>0.03999999999997272</v>
      </c>
      <c r="H70" s="74">
        <f>F70^2</f>
        <v>2237.290000000001</v>
      </c>
    </row>
    <row r="71" spans="1:8" ht="15">
      <c r="A71" s="80">
        <v>5</v>
      </c>
      <c r="B71" s="80" t="s">
        <v>104</v>
      </c>
      <c r="C71" s="81">
        <v>283.4</v>
      </c>
      <c r="D71" s="82">
        <v>100.1</v>
      </c>
      <c r="E71" s="83">
        <f t="shared" si="1"/>
        <v>-16.899999999999977</v>
      </c>
      <c r="F71" s="82"/>
      <c r="G71" s="83">
        <f t="shared" si="2"/>
        <v>285.6099999999992</v>
      </c>
      <c r="H71" s="81"/>
    </row>
    <row r="72" spans="1:8" ht="15">
      <c r="A72" s="84">
        <v>6</v>
      </c>
      <c r="B72" s="84" t="s">
        <v>104</v>
      </c>
      <c r="C72" s="85">
        <v>316.2</v>
      </c>
      <c r="D72" s="86">
        <v>111.2</v>
      </c>
      <c r="E72" s="87">
        <f t="shared" si="1"/>
        <v>-17.400000000000034</v>
      </c>
      <c r="F72" s="86"/>
      <c r="G72" s="87">
        <f t="shared" si="2"/>
        <v>302.7600000000012</v>
      </c>
      <c r="H72" s="85"/>
    </row>
    <row r="73" spans="1:8" ht="15">
      <c r="A73" s="84">
        <v>7</v>
      </c>
      <c r="B73" s="84" t="s">
        <v>104</v>
      </c>
      <c r="C73" s="85">
        <v>312.9</v>
      </c>
      <c r="D73" s="86">
        <v>107.1</v>
      </c>
      <c r="E73" s="87">
        <f t="shared" si="1"/>
        <v>-8.399999999999977</v>
      </c>
      <c r="F73" s="86"/>
      <c r="G73" s="87">
        <f t="shared" si="2"/>
        <v>70.55999999999962</v>
      </c>
      <c r="H73" s="85"/>
    </row>
    <row r="74" spans="1:8" ht="15">
      <c r="A74" s="88">
        <v>8</v>
      </c>
      <c r="B74" s="88" t="s">
        <v>104</v>
      </c>
      <c r="C74" s="89">
        <v>339.3</v>
      </c>
      <c r="D74" s="90">
        <v>123.6</v>
      </c>
      <c r="E74" s="91">
        <f t="shared" si="1"/>
        <v>-31.499999999999943</v>
      </c>
      <c r="F74" s="90">
        <f>SUM(E71:E74)</f>
        <v>-74.19999999999993</v>
      </c>
      <c r="G74" s="91">
        <f t="shared" si="2"/>
        <v>992.2499999999964</v>
      </c>
      <c r="H74" s="89">
        <f>F74^2</f>
        <v>5505.63999999999</v>
      </c>
    </row>
    <row r="75" spans="1:8" ht="15">
      <c r="A75" s="77">
        <v>9</v>
      </c>
      <c r="B75" s="77" t="s">
        <v>36</v>
      </c>
      <c r="C75" s="70">
        <v>310.3</v>
      </c>
      <c r="D75" s="78">
        <v>103.8</v>
      </c>
      <c r="E75" s="79">
        <f t="shared" si="1"/>
        <v>-1.099999999999966</v>
      </c>
      <c r="F75" s="78"/>
      <c r="G75" s="79">
        <f t="shared" si="2"/>
        <v>1.209999999999925</v>
      </c>
      <c r="H75" s="70"/>
    </row>
    <row r="76" spans="1:8" ht="15">
      <c r="A76" s="31">
        <v>10</v>
      </c>
      <c r="B76" s="31" t="s">
        <v>36</v>
      </c>
      <c r="C76" s="34">
        <v>307.8</v>
      </c>
      <c r="D76" s="50">
        <v>93.3</v>
      </c>
      <c r="E76" s="4">
        <f t="shared" si="1"/>
        <v>27.900000000000034</v>
      </c>
      <c r="F76" s="50"/>
      <c r="G76" s="4">
        <f t="shared" si="2"/>
        <v>778.4100000000019</v>
      </c>
      <c r="H76" s="34"/>
    </row>
    <row r="77" spans="1:8" ht="15">
      <c r="A77" s="31">
        <v>11</v>
      </c>
      <c r="B77" s="31" t="s">
        <v>36</v>
      </c>
      <c r="C77" s="34">
        <v>316.2</v>
      </c>
      <c r="D77" s="50">
        <v>103.9</v>
      </c>
      <c r="E77" s="4">
        <f t="shared" si="1"/>
        <v>4.499999999999943</v>
      </c>
      <c r="F77" s="50"/>
      <c r="G77" s="4">
        <f t="shared" si="2"/>
        <v>20.24999999999949</v>
      </c>
      <c r="H77" s="34"/>
    </row>
    <row r="78" spans="1:8" ht="15">
      <c r="A78" s="36">
        <v>12</v>
      </c>
      <c r="B78" s="36" t="s">
        <v>36</v>
      </c>
      <c r="C78" s="37">
        <v>317.5</v>
      </c>
      <c r="D78" s="51">
        <v>107.3</v>
      </c>
      <c r="E78" s="43">
        <f t="shared" si="1"/>
        <v>-4.399999999999977</v>
      </c>
      <c r="F78" s="51">
        <f>SUM(E75:E78)</f>
        <v>26.900000000000034</v>
      </c>
      <c r="G78" s="43">
        <f t="shared" si="2"/>
        <v>19.3599999999998</v>
      </c>
      <c r="H78" s="37">
        <f>F78^2</f>
        <v>723.6100000000018</v>
      </c>
    </row>
    <row r="79" spans="1:9" ht="15">
      <c r="A79" s="4"/>
      <c r="B79" s="4"/>
      <c r="C79" s="4"/>
      <c r="D79" s="4" t="s">
        <v>18</v>
      </c>
      <c r="E79" s="4">
        <f>SUM(E67:E78)</f>
        <v>1.1368683772161603E-13</v>
      </c>
      <c r="F79" s="4" t="s">
        <v>32</v>
      </c>
      <c r="H79" s="4"/>
      <c r="I79" s="4"/>
    </row>
    <row r="81" ht="15.75">
      <c r="A81" s="65" t="s">
        <v>70</v>
      </c>
    </row>
    <row r="83" ht="15">
      <c r="A83" t="s">
        <v>94</v>
      </c>
    </row>
    <row r="84" spans="2:8" ht="15">
      <c r="B84" s="52" t="s">
        <v>137</v>
      </c>
      <c r="C84" s="52"/>
      <c r="D84" s="52"/>
      <c r="E84" s="52"/>
      <c r="F84" s="52"/>
      <c r="G84" s="52"/>
      <c r="H84" s="52"/>
    </row>
    <row r="85" ht="15">
      <c r="A85" t="s">
        <v>118</v>
      </c>
    </row>
    <row r="86" spans="1:8" ht="15.75">
      <c r="A86" t="s">
        <v>1</v>
      </c>
      <c r="C86" s="2">
        <f>SUM(G67:G78)/(2*3*4)-SUM(H70:H78)/(2*3*4^2)</f>
        <v>47.1427083333332</v>
      </c>
      <c r="E86" t="s">
        <v>146</v>
      </c>
      <c r="H86">
        <v>9</v>
      </c>
    </row>
    <row r="88" ht="15">
      <c r="A88" t="s">
        <v>140</v>
      </c>
    </row>
    <row r="89" ht="15">
      <c r="A89" t="s">
        <v>124</v>
      </c>
    </row>
    <row r="91" ht="15.75">
      <c r="A91" s="65" t="s">
        <v>73</v>
      </c>
    </row>
    <row r="93" spans="2:8" ht="15">
      <c r="B93" s="16" t="s">
        <v>17</v>
      </c>
      <c r="C93" s="28"/>
      <c r="D93" s="28"/>
      <c r="E93" s="63" t="s">
        <v>110</v>
      </c>
      <c r="F93" s="63" t="s">
        <v>131</v>
      </c>
      <c r="G93" s="63" t="s">
        <v>121</v>
      </c>
      <c r="H93" s="38"/>
    </row>
    <row r="94" spans="2:8" ht="15">
      <c r="B94" s="10" t="s">
        <v>142</v>
      </c>
      <c r="E94">
        <f>B41-1</f>
        <v>47</v>
      </c>
      <c r="F94" s="18">
        <f>F41</f>
        <v>553.8591666666762</v>
      </c>
      <c r="G94" s="18"/>
      <c r="H94" s="14"/>
    </row>
    <row r="95" spans="2:8" ht="15">
      <c r="B95" s="10" t="s">
        <v>129</v>
      </c>
      <c r="E95">
        <v>2</v>
      </c>
      <c r="F95" s="18">
        <f>H41</f>
        <v>58.795416666665304</v>
      </c>
      <c r="G95" s="18">
        <f>F95/E95</f>
        <v>29.397708333332652</v>
      </c>
      <c r="H95" s="14"/>
    </row>
    <row r="96" spans="2:8" ht="15">
      <c r="B96" s="10" t="s">
        <v>144</v>
      </c>
      <c r="E96">
        <v>15</v>
      </c>
      <c r="F96" s="18">
        <f>J51</f>
        <v>273.4658333333209</v>
      </c>
      <c r="G96" s="18">
        <f>F96/E96</f>
        <v>18.23105555555473</v>
      </c>
      <c r="H96" s="14"/>
    </row>
    <row r="97" spans="2:8" ht="15">
      <c r="B97" s="10" t="s">
        <v>96</v>
      </c>
      <c r="E97">
        <v>9</v>
      </c>
      <c r="F97" s="18">
        <f>C86</f>
        <v>47.1427083333332</v>
      </c>
      <c r="G97" s="18">
        <f>F97/E97</f>
        <v>5.238078703703689</v>
      </c>
      <c r="H97" s="14" t="s">
        <v>33</v>
      </c>
    </row>
    <row r="98" spans="2:8" ht="15">
      <c r="B98" s="11" t="s">
        <v>115</v>
      </c>
      <c r="C98" s="12"/>
      <c r="D98" s="12"/>
      <c r="E98" s="12">
        <f>E94-SUM(E95:E96)</f>
        <v>30</v>
      </c>
      <c r="F98" s="53">
        <f>F94-SUM(F95:F97)</f>
        <v>174.45520833335678</v>
      </c>
      <c r="G98" s="53">
        <f>F98/E98</f>
        <v>5.815173611111892</v>
      </c>
      <c r="H98" s="15" t="s">
        <v>34</v>
      </c>
    </row>
    <row r="100" ht="15">
      <c r="A100" t="s">
        <v>148</v>
      </c>
    </row>
    <row r="200" ht="15">
      <c r="O200" t="s">
        <v>117</v>
      </c>
    </row>
    <row r="201" ht="15">
      <c r="O201" t="s">
        <v>145</v>
      </c>
    </row>
    <row r="203" ht="15">
      <c r="O203" t="s">
        <v>126</v>
      </c>
    </row>
    <row r="204" ht="15">
      <c r="O204" t="s">
        <v>109</v>
      </c>
    </row>
    <row r="205" ht="15">
      <c r="O205" t="s">
        <v>102</v>
      </c>
    </row>
    <row r="206" ht="15">
      <c r="O206" t="s">
        <v>143</v>
      </c>
    </row>
    <row r="208" ht="15">
      <c r="O208" t="s">
        <v>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L. Brewbaker</cp:lastModifiedBy>
  <dcterms:created xsi:type="dcterms:W3CDTF">2003-06-25T18:06:57Z</dcterms:created>
  <dcterms:modified xsi:type="dcterms:W3CDTF">2003-06-29T01:13:12Z</dcterms:modified>
  <cp:category/>
  <cp:version/>
  <cp:contentType/>
  <cp:contentStatus/>
</cp:coreProperties>
</file>